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AC19" i="2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18"/>
  <c r="Z48"/>
  <c r="Y48"/>
  <c r="X48"/>
  <c r="W48"/>
  <c r="V48"/>
  <c r="U48"/>
  <c r="T48"/>
  <c r="S48"/>
  <c r="R48"/>
  <c r="L48"/>
  <c r="K48"/>
  <c r="J48"/>
  <c r="H48"/>
  <c r="AA47"/>
  <c r="G47"/>
  <c r="N47" s="1"/>
  <c r="AA46"/>
  <c r="AA48" s="1"/>
  <c r="G46"/>
  <c r="O46" s="1"/>
  <c r="G45"/>
  <c r="N45" s="1"/>
  <c r="G44"/>
  <c r="N44" s="1"/>
  <c r="G43"/>
  <c r="N43" s="1"/>
  <c r="G42"/>
  <c r="N42" s="1"/>
  <c r="G41"/>
  <c r="N41" s="1"/>
  <c r="G40"/>
  <c r="N40" s="1"/>
  <c r="G39"/>
  <c r="N39" s="1"/>
  <c r="G38"/>
  <c r="N38" s="1"/>
  <c r="G37"/>
  <c r="N37" s="1"/>
  <c r="G36"/>
  <c r="N36" s="1"/>
  <c r="G35"/>
  <c r="N35" s="1"/>
  <c r="G34"/>
  <c r="N34" s="1"/>
  <c r="G33"/>
  <c r="N33" s="1"/>
  <c r="G32"/>
  <c r="N32" s="1"/>
  <c r="G31"/>
  <c r="O31" s="1"/>
  <c r="G30"/>
  <c r="N30" s="1"/>
  <c r="G29"/>
  <c r="N29" s="1"/>
  <c r="G28"/>
  <c r="N28" s="1"/>
  <c r="G27"/>
  <c r="O27" s="1"/>
  <c r="G26"/>
  <c r="N26" s="1"/>
  <c r="G25"/>
  <c r="O25" s="1"/>
  <c r="G24"/>
  <c r="N24" s="1"/>
  <c r="G23"/>
  <c r="O23" s="1"/>
  <c r="G22"/>
  <c r="N22" s="1"/>
  <c r="G21"/>
  <c r="O21" s="1"/>
  <c r="G20"/>
  <c r="N20" s="1"/>
  <c r="G19"/>
  <c r="O19" s="1"/>
  <c r="G18"/>
  <c r="G48" s="1"/>
  <c r="N33" i="1"/>
  <c r="K33"/>
  <c r="L32"/>
  <c r="P31"/>
  <c r="L31"/>
  <c r="Q31" s="1"/>
  <c r="L30"/>
  <c r="P30" s="1"/>
  <c r="P29"/>
  <c r="L29"/>
  <c r="Q29" s="1"/>
  <c r="L28"/>
  <c r="P28" s="1"/>
  <c r="L27"/>
  <c r="L26"/>
  <c r="P25"/>
  <c r="L25"/>
  <c r="Q25" s="1"/>
  <c r="M24"/>
  <c r="Q24" s="1"/>
  <c r="L24"/>
  <c r="P24" s="1"/>
  <c r="M23"/>
  <c r="Q23" s="1"/>
  <c r="L23"/>
  <c r="P23" s="1"/>
  <c r="M22"/>
  <c r="Q22" s="1"/>
  <c r="L22"/>
  <c r="P22" s="1"/>
  <c r="L21"/>
  <c r="P21" s="1"/>
  <c r="L20"/>
  <c r="P19"/>
  <c r="L19"/>
  <c r="Q19" s="1"/>
  <c r="M18"/>
  <c r="L18"/>
  <c r="P18" s="1"/>
  <c r="Q18" s="1"/>
  <c r="M17"/>
  <c r="Q17" s="1"/>
  <c r="L17"/>
  <c r="P17" s="1"/>
  <c r="M16"/>
  <c r="Q16" s="1"/>
  <c r="L16"/>
  <c r="P16" s="1"/>
  <c r="M15"/>
  <c r="L15"/>
  <c r="L33" s="1"/>
  <c r="M18" i="2" l="1"/>
  <c r="M20"/>
  <c r="M22"/>
  <c r="M24"/>
  <c r="M26"/>
  <c r="M28"/>
  <c r="M32"/>
  <c r="O18"/>
  <c r="O20"/>
  <c r="O22"/>
  <c r="O24"/>
  <c r="O26"/>
  <c r="O28"/>
  <c r="O32"/>
  <c r="N19"/>
  <c r="N21"/>
  <c r="N23"/>
  <c r="N25"/>
  <c r="N27"/>
  <c r="M29"/>
  <c r="O29"/>
  <c r="M30"/>
  <c r="O30"/>
  <c r="N31"/>
  <c r="M33"/>
  <c r="O33"/>
  <c r="M34"/>
  <c r="O34"/>
  <c r="M35"/>
  <c r="O35"/>
  <c r="M36"/>
  <c r="O36"/>
  <c r="M37"/>
  <c r="O37"/>
  <c r="M38"/>
  <c r="O38"/>
  <c r="M39"/>
  <c r="O39"/>
  <c r="M40"/>
  <c r="O40"/>
  <c r="M41"/>
  <c r="O41"/>
  <c r="M42"/>
  <c r="O42"/>
  <c r="M43"/>
  <c r="O43"/>
  <c r="M44"/>
  <c r="O44"/>
  <c r="M45"/>
  <c r="O45"/>
  <c r="N46"/>
  <c r="M47"/>
  <c r="O47"/>
  <c r="N18"/>
  <c r="M19"/>
  <c r="M21"/>
  <c r="M23"/>
  <c r="M25"/>
  <c r="M27"/>
  <c r="I29"/>
  <c r="I30"/>
  <c r="M31"/>
  <c r="I33"/>
  <c r="I34"/>
  <c r="I35"/>
  <c r="I36"/>
  <c r="I37"/>
  <c r="I38"/>
  <c r="I39"/>
  <c r="I40"/>
  <c r="I41"/>
  <c r="I42"/>
  <c r="I43"/>
  <c r="I44"/>
  <c r="I45"/>
  <c r="M46"/>
  <c r="AB48"/>
  <c r="I47"/>
  <c r="Q21" i="1"/>
  <c r="P27"/>
  <c r="Q27" s="1"/>
  <c r="Q28"/>
  <c r="Q30"/>
  <c r="P32"/>
  <c r="P15"/>
  <c r="M20"/>
  <c r="M33" s="1"/>
  <c r="M26"/>
  <c r="P26" s="1"/>
  <c r="O27"/>
  <c r="O32"/>
  <c r="Q32" s="1"/>
  <c r="P32" i="2" l="1"/>
  <c r="Q32" s="1"/>
  <c r="P26"/>
  <c r="P22"/>
  <c r="Q22" s="1"/>
  <c r="P28"/>
  <c r="Q28" s="1"/>
  <c r="P24"/>
  <c r="Q24" s="1"/>
  <c r="P20"/>
  <c r="Q20" s="1"/>
  <c r="N48"/>
  <c r="Q26"/>
  <c r="O48"/>
  <c r="P45"/>
  <c r="Q45" s="1"/>
  <c r="P43"/>
  <c r="Q43" s="1"/>
  <c r="P41"/>
  <c r="Q41" s="1"/>
  <c r="P39"/>
  <c r="Q39" s="1"/>
  <c r="P37"/>
  <c r="Q37" s="1"/>
  <c r="P35"/>
  <c r="Q35" s="1"/>
  <c r="P30"/>
  <c r="Q30" s="1"/>
  <c r="P27"/>
  <c r="Q27" s="1"/>
  <c r="P23"/>
  <c r="Q23" s="1"/>
  <c r="P19"/>
  <c r="Q19" s="1"/>
  <c r="P47"/>
  <c r="Q47" s="1"/>
  <c r="P46"/>
  <c r="Q46" s="1"/>
  <c r="P44"/>
  <c r="Q44" s="1"/>
  <c r="P42"/>
  <c r="Q42" s="1"/>
  <c r="P40"/>
  <c r="Q40" s="1"/>
  <c r="P38"/>
  <c r="Q38" s="1"/>
  <c r="P36"/>
  <c r="Q36" s="1"/>
  <c r="P34"/>
  <c r="Q34" s="1"/>
  <c r="P31"/>
  <c r="Q31" s="1"/>
  <c r="I48"/>
  <c r="P29"/>
  <c r="Q29" s="1"/>
  <c r="P25"/>
  <c r="Q25" s="1"/>
  <c r="P21"/>
  <c r="Q21" s="1"/>
  <c r="M48"/>
  <c r="P18"/>
  <c r="Q18" s="1"/>
  <c r="P33"/>
  <c r="Q33" s="1"/>
  <c r="Q15" i="1"/>
  <c r="Q26"/>
  <c r="O33"/>
  <c r="P20"/>
  <c r="P33" s="1"/>
  <c r="Q20"/>
  <c r="Q48" i="2" l="1"/>
  <c r="P48"/>
  <c r="Q33" i="1"/>
  <c r="AC48" i="2" l="1"/>
</calcChain>
</file>

<file path=xl/sharedStrings.xml><?xml version="1.0" encoding="utf-8"?>
<sst xmlns="http://schemas.openxmlformats.org/spreadsheetml/2006/main" count="147" uniqueCount="95">
  <si>
    <t>"Согласовано "</t>
  </si>
  <si>
    <t>Директор КГУ Акжаркынская СШ Рахимова Г.А</t>
  </si>
  <si>
    <t>Руководитель РОО __________</t>
  </si>
  <si>
    <t>Месячный фонд заработной платы:2421,1 тенге (Два миллиона четыристо двадцать одна тысяча сто  тенге)</t>
  </si>
  <si>
    <t>№ п/п</t>
  </si>
  <si>
    <t>Должность</t>
  </si>
  <si>
    <t>образование</t>
  </si>
  <si>
    <t>стаж</t>
  </si>
  <si>
    <t>звено</t>
  </si>
  <si>
    <t>ступе</t>
  </si>
  <si>
    <t>катег.</t>
  </si>
  <si>
    <t>Коэфиц.</t>
  </si>
  <si>
    <t>БДО</t>
  </si>
  <si>
    <t>кол-во</t>
  </si>
  <si>
    <t>оклад</t>
  </si>
  <si>
    <t>надбавка</t>
  </si>
  <si>
    <t>доп</t>
  </si>
  <si>
    <t>прочие</t>
  </si>
  <si>
    <t>ставка+</t>
  </si>
  <si>
    <t>Оклад</t>
  </si>
  <si>
    <t>штат,</t>
  </si>
  <si>
    <t>25%с/х</t>
  </si>
  <si>
    <t>с надб,</t>
  </si>
  <si>
    <t>16</t>
  </si>
  <si>
    <t>директор</t>
  </si>
  <si>
    <t>высшее</t>
  </si>
  <si>
    <t>А1</t>
  </si>
  <si>
    <t>3,-1</t>
  </si>
  <si>
    <t>зав по уч работе</t>
  </si>
  <si>
    <t>зав. Библиотекарь</t>
  </si>
  <si>
    <t>ср.спец</t>
  </si>
  <si>
    <t>С1</t>
  </si>
  <si>
    <t>завуч по восп работе</t>
  </si>
  <si>
    <t>делопроиз</t>
  </si>
  <si>
    <t>Д</t>
  </si>
  <si>
    <t>соцпедагог</t>
  </si>
  <si>
    <t>В3</t>
  </si>
  <si>
    <t>секретарь</t>
  </si>
  <si>
    <t>лаборант</t>
  </si>
  <si>
    <t>В4</t>
  </si>
  <si>
    <t>НВП</t>
  </si>
  <si>
    <t>В2</t>
  </si>
  <si>
    <t>вожатая</t>
  </si>
  <si>
    <t>Зам.по АХЧ</t>
  </si>
  <si>
    <t>А2</t>
  </si>
  <si>
    <t>3</t>
  </si>
  <si>
    <t>психолог</t>
  </si>
  <si>
    <t>сторож</t>
  </si>
  <si>
    <t>1раз</t>
  </si>
  <si>
    <t>техничка</t>
  </si>
  <si>
    <t>гардеробщик</t>
  </si>
  <si>
    <t>рабочий</t>
  </si>
  <si>
    <t>2раз</t>
  </si>
  <si>
    <t>вахтер</t>
  </si>
  <si>
    <t>истопник</t>
  </si>
  <si>
    <t>итого</t>
  </si>
  <si>
    <t>Гл   экономист</t>
  </si>
  <si>
    <t>Гл бух</t>
  </si>
  <si>
    <t>Отдел кадров</t>
  </si>
  <si>
    <t>Акжаркынская СШ</t>
  </si>
  <si>
    <t>№п/п</t>
  </si>
  <si>
    <t>категория</t>
  </si>
  <si>
    <t>Стаж</t>
  </si>
  <si>
    <t>Коэфициент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</si>
  <si>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</si>
  <si>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</si>
  <si>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</si>
  <si>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</si>
  <si>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</si>
  <si>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Доплаты</t>
  </si>
  <si>
    <t>3-х уровневые курсы</t>
  </si>
  <si>
    <t>за обновленное содержание образования</t>
  </si>
  <si>
    <t>Итого по ЦТ (республиканский бюджет)</t>
  </si>
  <si>
    <t>итого педагог. зарплата</t>
  </si>
  <si>
    <t>Предшкольные классы</t>
  </si>
  <si>
    <t>1-4</t>
  </si>
  <si>
    <t>5-9</t>
  </si>
  <si>
    <t>10-11</t>
  </si>
  <si>
    <t>сумма</t>
  </si>
  <si>
    <t>Классное руководство</t>
  </si>
  <si>
    <t>педагог-исследователь 40 %</t>
  </si>
  <si>
    <t>педагог-эксперт 35 %</t>
  </si>
  <si>
    <t>педагог-модератор 30 %</t>
  </si>
  <si>
    <t>30%</t>
  </si>
  <si>
    <t>5-11</t>
  </si>
  <si>
    <t>В2-1</t>
  </si>
  <si>
    <t>В2-2</t>
  </si>
  <si>
    <t>В2-3</t>
  </si>
  <si>
    <t>В2-4</t>
  </si>
  <si>
    <t>В4-2</t>
  </si>
  <si>
    <t>В4-3</t>
  </si>
  <si>
    <t>В4-4</t>
  </si>
  <si>
    <t>ТАРИФИКАЦИОННЫЙ СПИСОК НА 1 сентября   2019 года</t>
  </si>
  <si>
    <t>Руководитель отдела</t>
  </si>
  <si>
    <t>Гл экономист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</si>
</sst>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 Cyr"/>
      <family val="1"/>
      <charset val="204"/>
    </font>
    <font>
      <sz val="9"/>
      <name val="Times New Roman Cyr"/>
      <charset val="204"/>
    </font>
    <font>
      <b/>
      <sz val="9"/>
      <name val="Times New Roman Cyr"/>
      <charset val="204"/>
    </font>
    <font>
      <sz val="9"/>
      <color indexed="10"/>
      <name val="Times New Roman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charset val="204"/>
    </font>
    <font>
      <b/>
      <sz val="9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1" fillId="2" borderId="0" xfId="1" applyFill="1"/>
    <xf numFmtId="0" fontId="2" fillId="2" borderId="0" xfId="1" applyFont="1" applyFill="1"/>
    <xf numFmtId="0" fontId="3" fillId="2" borderId="0" xfId="1" applyFont="1" applyFill="1"/>
    <xf numFmtId="0" fontId="4" fillId="2" borderId="0" xfId="1" applyFont="1" applyFill="1"/>
    <xf numFmtId="0" fontId="5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2" borderId="4" xfId="1" applyFont="1" applyFill="1" applyBorder="1"/>
    <xf numFmtId="0" fontId="5" fillId="2" borderId="5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4" fillId="2" borderId="2" xfId="1" applyFont="1" applyFill="1" applyBorder="1"/>
    <xf numFmtId="0" fontId="5" fillId="2" borderId="2" xfId="1" applyFont="1" applyFill="1" applyBorder="1"/>
    <xf numFmtId="9" fontId="5" fillId="2" borderId="2" xfId="1" applyNumberFormat="1" applyFont="1" applyFill="1" applyBorder="1"/>
    <xf numFmtId="49" fontId="5" fillId="2" borderId="4" xfId="1" applyNumberFormat="1" applyFont="1" applyFill="1" applyBorder="1" applyAlignment="1">
      <alignment horizontal="center"/>
    </xf>
    <xf numFmtId="0" fontId="4" fillId="2" borderId="4" xfId="1" applyFont="1" applyFill="1" applyBorder="1"/>
    <xf numFmtId="2" fontId="4" fillId="2" borderId="4" xfId="1" applyNumberFormat="1" applyFont="1" applyFill="1" applyBorder="1"/>
    <xf numFmtId="2" fontId="4" fillId="2" borderId="4" xfId="1" applyNumberFormat="1" applyFont="1" applyFill="1" applyBorder="1" applyAlignment="1">
      <alignment horizontal="right"/>
    </xf>
    <xf numFmtId="164" fontId="4" fillId="2" borderId="4" xfId="1" applyNumberFormat="1" applyFont="1" applyFill="1" applyBorder="1"/>
    <xf numFmtId="1" fontId="4" fillId="2" borderId="4" xfId="1" applyNumberFormat="1" applyFont="1" applyFill="1" applyBorder="1"/>
    <xf numFmtId="0" fontId="4" fillId="0" borderId="4" xfId="1" applyFont="1" applyFill="1" applyBorder="1"/>
    <xf numFmtId="2" fontId="4" fillId="0" borderId="4" xfId="1" applyNumberFormat="1" applyFont="1" applyFill="1" applyBorder="1"/>
    <xf numFmtId="164" fontId="4" fillId="0" borderId="4" xfId="1" applyNumberFormat="1" applyFont="1" applyFill="1" applyBorder="1"/>
    <xf numFmtId="1" fontId="4" fillId="0" borderId="4" xfId="1" applyNumberFormat="1" applyFont="1" applyFill="1" applyBorder="1"/>
    <xf numFmtId="0" fontId="4" fillId="3" borderId="4" xfId="1" applyFont="1" applyFill="1" applyBorder="1"/>
    <xf numFmtId="2" fontId="4" fillId="3" borderId="4" xfId="1" applyNumberFormat="1" applyFont="1" applyFill="1" applyBorder="1"/>
    <xf numFmtId="1" fontId="4" fillId="3" borderId="4" xfId="1" applyNumberFormat="1" applyFont="1" applyFill="1" applyBorder="1"/>
    <xf numFmtId="164" fontId="4" fillId="3" borderId="4" xfId="1" applyNumberFormat="1" applyFont="1" applyFill="1" applyBorder="1"/>
    <xf numFmtId="0" fontId="4" fillId="2" borderId="8" xfId="1" applyFont="1" applyFill="1" applyBorder="1"/>
    <xf numFmtId="0" fontId="4" fillId="2" borderId="9" xfId="1" applyFont="1" applyFill="1" applyBorder="1"/>
    <xf numFmtId="2" fontId="4" fillId="2" borderId="9" xfId="1" applyNumberFormat="1" applyFont="1" applyFill="1" applyBorder="1"/>
    <xf numFmtId="164" fontId="4" fillId="2" borderId="9" xfId="1" applyNumberFormat="1" applyFont="1" applyFill="1" applyBorder="1"/>
    <xf numFmtId="0" fontId="4" fillId="2" borderId="10" xfId="1" applyFont="1" applyFill="1" applyBorder="1"/>
    <xf numFmtId="1" fontId="6" fillId="2" borderId="4" xfId="1" applyNumberFormat="1" applyFont="1" applyFill="1" applyBorder="1"/>
    <xf numFmtId="49" fontId="4" fillId="0" borderId="4" xfId="1" applyNumberFormat="1" applyFont="1" applyFill="1" applyBorder="1" applyAlignment="1">
      <alignment horizontal="right" vertical="center"/>
    </xf>
    <xf numFmtId="1" fontId="5" fillId="2" borderId="4" xfId="1" applyNumberFormat="1" applyFont="1" applyFill="1" applyBorder="1"/>
    <xf numFmtId="1" fontId="1" fillId="2" borderId="0" xfId="1" applyNumberFormat="1" applyFill="1"/>
    <xf numFmtId="0" fontId="7" fillId="0" borderId="0" xfId="0" applyFont="1"/>
    <xf numFmtId="0" fontId="0" fillId="3" borderId="0" xfId="0" applyFill="1"/>
    <xf numFmtId="0" fontId="0" fillId="0" borderId="4" xfId="0" applyBorder="1"/>
    <xf numFmtId="0" fontId="0" fillId="4" borderId="4" xfId="0" applyFill="1" applyBorder="1"/>
    <xf numFmtId="49" fontId="9" fillId="0" borderId="4" xfId="0" applyNumberFormat="1" applyFont="1" applyBorder="1" applyAlignment="1" applyProtection="1">
      <alignment horizont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1" fontId="9" fillId="0" borderId="7" xfId="0" applyNumberFormat="1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8" fillId="3" borderId="4" xfId="0" applyFont="1" applyFill="1" applyBorder="1"/>
    <xf numFmtId="0" fontId="10" fillId="0" borderId="4" xfId="0" applyFont="1" applyBorder="1"/>
    <xf numFmtId="0" fontId="1" fillId="2" borderId="4" xfId="1" applyFont="1" applyFill="1" applyBorder="1"/>
    <xf numFmtId="1" fontId="0" fillId="0" borderId="4" xfId="0" applyNumberFormat="1" applyBorder="1"/>
    <xf numFmtId="0" fontId="1" fillId="3" borderId="4" xfId="1" applyFont="1" applyFill="1" applyBorder="1"/>
    <xf numFmtId="0" fontId="0" fillId="5" borderId="4" xfId="0" applyFill="1" applyBorder="1"/>
    <xf numFmtId="0" fontId="10" fillId="3" borderId="4" xfId="0" applyFont="1" applyFill="1" applyBorder="1" applyAlignment="1">
      <alignment horizontal="right"/>
    </xf>
    <xf numFmtId="0" fontId="10" fillId="3" borderId="4" xfId="0" applyFont="1" applyFill="1" applyBorder="1"/>
    <xf numFmtId="0" fontId="1" fillId="2" borderId="13" xfId="1" applyFont="1" applyFill="1" applyBorder="1" applyAlignment="1">
      <alignment horizontal="right"/>
    </xf>
    <xf numFmtId="0" fontId="1" fillId="0" borderId="13" xfId="1" applyFont="1" applyFill="1" applyBorder="1" applyAlignment="1">
      <alignment horizontal="right"/>
    </xf>
    <xf numFmtId="0" fontId="1" fillId="2" borderId="4" xfId="1" applyFont="1" applyFill="1" applyBorder="1" applyAlignment="1">
      <alignment horizontal="right"/>
    </xf>
    <xf numFmtId="0" fontId="1" fillId="0" borderId="4" xfId="1" applyFont="1" applyFill="1" applyBorder="1" applyAlignment="1">
      <alignment horizontal="right"/>
    </xf>
    <xf numFmtId="0" fontId="1" fillId="0" borderId="4" xfId="1" applyFont="1" applyFill="1" applyBorder="1"/>
    <xf numFmtId="2" fontId="1" fillId="2" borderId="4" xfId="1" applyNumberFormat="1" applyFont="1" applyFill="1" applyBorder="1" applyAlignment="1">
      <alignment horizontal="right"/>
    </xf>
    <xf numFmtId="2" fontId="1" fillId="0" borderId="4" xfId="1" applyNumberFormat="1" applyFont="1" applyFill="1" applyBorder="1" applyAlignment="1">
      <alignment horizontal="right"/>
    </xf>
    <xf numFmtId="0" fontId="0" fillId="3" borderId="4" xfId="0" applyFill="1" applyBorder="1"/>
    <xf numFmtId="2" fontId="1" fillId="2" borderId="13" xfId="1" applyNumberFormat="1" applyFont="1" applyFill="1" applyBorder="1" applyAlignment="1">
      <alignment horizontal="right"/>
    </xf>
    <xf numFmtId="2" fontId="1" fillId="0" borderId="13" xfId="1" applyNumberFormat="1" applyFont="1" applyFill="1" applyBorder="1" applyAlignment="1">
      <alignment horizontal="right"/>
    </xf>
    <xf numFmtId="1" fontId="11" fillId="2" borderId="4" xfId="1" applyNumberFormat="1" applyFont="1" applyFill="1" applyBorder="1"/>
    <xf numFmtId="0" fontId="1" fillId="2" borderId="2" xfId="1" applyFont="1" applyFill="1" applyBorder="1" applyAlignment="1">
      <alignment horizontal="right"/>
    </xf>
    <xf numFmtId="0" fontId="1" fillId="0" borderId="2" xfId="1" applyFont="1" applyFill="1" applyBorder="1" applyAlignment="1">
      <alignment horizontal="right"/>
    </xf>
    <xf numFmtId="0" fontId="1" fillId="2" borderId="4" xfId="1" applyFill="1" applyBorder="1"/>
    <xf numFmtId="0" fontId="12" fillId="2" borderId="4" xfId="1" applyFont="1" applyFill="1" applyBorder="1"/>
    <xf numFmtId="0" fontId="1" fillId="0" borderId="4" xfId="1" applyBorder="1"/>
    <xf numFmtId="0" fontId="8" fillId="3" borderId="2" xfId="0" applyFont="1" applyFill="1" applyBorder="1"/>
    <xf numFmtId="0" fontId="1" fillId="2" borderId="2" xfId="1" applyFont="1" applyFill="1" applyBorder="1"/>
    <xf numFmtId="0" fontId="1" fillId="0" borderId="2" xfId="1" applyFont="1" applyFill="1" applyBorder="1"/>
    <xf numFmtId="0" fontId="1" fillId="0" borderId="2" xfId="1" applyBorder="1"/>
    <xf numFmtId="0" fontId="7" fillId="0" borderId="4" xfId="0" applyFont="1" applyBorder="1"/>
    <xf numFmtId="0" fontId="0" fillId="4" borderId="0" xfId="0" applyFill="1"/>
    <xf numFmtId="0" fontId="0" fillId="0" borderId="0" xfId="0" applyBorder="1"/>
    <xf numFmtId="0" fontId="0" fillId="4" borderId="0" xfId="0" applyFill="1" applyBorder="1"/>
    <xf numFmtId="0" fontId="1" fillId="2" borderId="0" xfId="1" applyFill="1" applyAlignment="1">
      <alignment wrapText="1"/>
    </xf>
    <xf numFmtId="0" fontId="0" fillId="0" borderId="0" xfId="0" applyAlignment="1">
      <alignment wrapText="1"/>
    </xf>
    <xf numFmtId="0" fontId="8" fillId="0" borderId="4" xfId="0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 applyProtection="1">
      <alignment horizontal="center" vertical="center" textRotation="90" wrapText="1"/>
      <protection locked="0"/>
    </xf>
    <xf numFmtId="0" fontId="0" fillId="0" borderId="4" xfId="0" applyBorder="1" applyAlignment="1">
      <alignment horizontal="center" vertical="center" textRotation="90" wrapText="1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1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1" fontId="9" fillId="0" borderId="2" xfId="0" applyNumberFormat="1" applyFont="1" applyBorder="1" applyAlignment="1" applyProtection="1">
      <alignment horizontal="center" vertical="center" wrapText="1"/>
      <protection locked="0"/>
    </xf>
    <xf numFmtId="1" fontId="9" fillId="0" borderId="7" xfId="0" applyNumberFormat="1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9" fillId="0" borderId="12" xfId="0" applyNumberFormat="1" applyFont="1" applyBorder="1" applyAlignment="1" applyProtection="1">
      <alignment horizontal="center" vertical="center" textRotation="90" wrapText="1"/>
      <protection locked="0"/>
    </xf>
    <xf numFmtId="1" fontId="9" fillId="0" borderId="15" xfId="0" applyNumberFormat="1" applyFont="1" applyBorder="1" applyAlignment="1" applyProtection="1">
      <alignment horizontal="center" vertical="center" textRotation="90" wrapText="1"/>
      <protection locked="0"/>
    </xf>
    <xf numFmtId="49" fontId="9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0" applyNumberFormat="1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textRotation="90" wrapText="1"/>
      <protection locked="0"/>
    </xf>
    <xf numFmtId="9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9" fontId="9" fillId="0" borderId="7" xfId="0" applyNumberFormat="1" applyFont="1" applyBorder="1" applyAlignment="1" applyProtection="1">
      <alignment horizontal="center" vertical="center" textRotation="90" wrapText="1"/>
      <protection locked="0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6;&#1080;&#1050;-&#1057;&#1077;&#1088;&#1074;&#1080;&#1089;/Desktop/&#1058;&#1072;&#1088;&#1080;&#1092;%20&#1085;&#1072;%2001.09.2019&#1075;/&#1054;&#1041;&#1053;&#1054;&#1042;&#1051;&#1045;&#1053;&#1050;&#1040;%20&#1085;&#1072;%201%2009.%202019%20&#1075;&#1086;&#1076;&#1072;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по старому "/>
      <sheetName val="Айсаринская СШ"/>
      <sheetName val="Аксаринская СШ"/>
      <sheetName val="Акжаркынская СШ "/>
      <sheetName val="Алкатерекская СШ"/>
      <sheetName val="Ащигольская СШ"/>
      <sheetName val="Байтусская ОШ "/>
      <sheetName val="Бестерекская СШ"/>
      <sheetName val="Бостан"/>
      <sheetName val="Восход"/>
      <sheetName val="Горьковская СШ "/>
      <sheetName val="Дауитская СШ "/>
      <sheetName val="Жанааульская СШ "/>
      <sheetName val="Казанс"/>
      <sheetName val="Карашил"/>
      <sheetName val="Кенащынская СШ "/>
      <sheetName val="Кызылтуская СШ "/>
      <sheetName val="Киев"/>
      <sheetName val="ЛСШ1"/>
      <sheetName val="ЛСШ2 "/>
      <sheetName val="Майск"/>
      <sheetName val="Новосельская ОШ"/>
      <sheetName val="Талшыкская СШ"/>
      <sheetName val="Тугурж"/>
      <sheetName val="Колос"/>
      <sheetName val="Уялы"/>
      <sheetName val="свод по новому "/>
    </sheetNames>
    <sheetDataSet>
      <sheetData sheetId="0"/>
      <sheetData sheetId="1"/>
      <sheetData sheetId="2"/>
      <sheetData sheetId="3">
        <row r="34">
          <cell r="X34">
            <v>0</v>
          </cell>
        </row>
        <row r="35">
          <cell r="X35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Q37"/>
  <sheetViews>
    <sheetView tabSelected="1" topLeftCell="A10" workbookViewId="0">
      <selection activeCell="S12" sqref="S12"/>
    </sheetView>
  </sheetViews>
  <sheetFormatPr defaultRowHeight="15"/>
  <cols>
    <col min="5" max="5" width="8.5703125" customWidth="1"/>
    <col min="6" max="10" width="8.7109375" hidden="1" customWidth="1"/>
  </cols>
  <sheetData>
    <row r="4" spans="2:17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>
      <c r="B6" s="2"/>
      <c r="C6" s="1" t="s">
        <v>0</v>
      </c>
      <c r="D6" s="1"/>
      <c r="E6" s="1"/>
      <c r="F6" s="1"/>
      <c r="G6" s="1"/>
      <c r="H6" s="1"/>
      <c r="I6" s="1"/>
      <c r="J6" s="1"/>
      <c r="K6" s="1"/>
      <c r="L6" s="1" t="s">
        <v>1</v>
      </c>
      <c r="M6" s="1"/>
      <c r="N6" s="1"/>
      <c r="O6" s="1"/>
      <c r="P6" s="1"/>
      <c r="Q6" s="1"/>
    </row>
    <row r="7" spans="2:17">
      <c r="B7" s="2"/>
      <c r="C7" s="1" t="s">
        <v>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>
      <c r="B8" s="1"/>
      <c r="C8" s="1"/>
      <c r="D8" s="1"/>
      <c r="E8" s="1"/>
      <c r="F8" s="1"/>
      <c r="G8" s="1"/>
      <c r="H8" s="1"/>
      <c r="I8" s="1"/>
      <c r="J8" s="1"/>
      <c r="K8" s="1"/>
      <c r="L8" s="81" t="s">
        <v>3</v>
      </c>
      <c r="M8" s="82"/>
      <c r="N8" s="82"/>
      <c r="O8" s="82"/>
      <c r="P8" s="1"/>
      <c r="Q8" s="1"/>
    </row>
    <row r="9" spans="2:17" ht="15.75">
      <c r="B9" s="1"/>
      <c r="C9" s="3"/>
      <c r="D9" s="3"/>
      <c r="E9" s="3"/>
      <c r="F9" s="3"/>
      <c r="G9" s="3"/>
      <c r="H9" s="3"/>
      <c r="I9" s="1"/>
      <c r="J9" s="1"/>
      <c r="K9" s="1"/>
      <c r="L9" s="1"/>
      <c r="M9" s="1"/>
      <c r="N9" s="1"/>
      <c r="O9" s="1"/>
      <c r="P9" s="1"/>
      <c r="Q9" s="1"/>
    </row>
    <row r="10" spans="2:17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2:17">
      <c r="B12" s="5" t="s">
        <v>4</v>
      </c>
      <c r="C12" s="6" t="s">
        <v>5</v>
      </c>
      <c r="D12" s="7" t="s">
        <v>6</v>
      </c>
      <c r="E12" s="6" t="s">
        <v>7</v>
      </c>
      <c r="F12" s="8" t="s">
        <v>8</v>
      </c>
      <c r="G12" s="8" t="s">
        <v>9</v>
      </c>
      <c r="H12" s="7" t="s">
        <v>10</v>
      </c>
      <c r="I12" s="6" t="s">
        <v>11</v>
      </c>
      <c r="J12" s="7" t="s">
        <v>12</v>
      </c>
      <c r="K12" s="6" t="s">
        <v>13</v>
      </c>
      <c r="L12" s="9" t="s">
        <v>14</v>
      </c>
      <c r="M12" s="9" t="s">
        <v>15</v>
      </c>
      <c r="N12" s="10" t="s">
        <v>16</v>
      </c>
      <c r="O12" s="9" t="s">
        <v>17</v>
      </c>
      <c r="P12" s="9" t="s">
        <v>18</v>
      </c>
      <c r="Q12" s="9" t="s">
        <v>19</v>
      </c>
    </row>
    <row r="13" spans="2:17">
      <c r="B13" s="11"/>
      <c r="C13" s="12"/>
      <c r="D13" s="13"/>
      <c r="E13" s="12"/>
      <c r="F13" s="6"/>
      <c r="G13" s="6"/>
      <c r="H13" s="13"/>
      <c r="I13" s="12"/>
      <c r="J13" s="13"/>
      <c r="K13" s="12" t="s">
        <v>20</v>
      </c>
      <c r="L13" s="14"/>
      <c r="M13" s="15" t="s">
        <v>21</v>
      </c>
      <c r="N13" s="14"/>
      <c r="O13" s="14"/>
      <c r="P13" s="16">
        <v>0.1</v>
      </c>
      <c r="Q13" s="15" t="s">
        <v>22</v>
      </c>
    </row>
    <row r="14" spans="2:17">
      <c r="B14" s="8">
        <v>1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17" t="s">
        <v>23</v>
      </c>
      <c r="Q14" s="8">
        <v>17</v>
      </c>
    </row>
    <row r="15" spans="2:17">
      <c r="B15" s="18">
        <v>1</v>
      </c>
      <c r="C15" s="18" t="s">
        <v>24</v>
      </c>
      <c r="D15" s="18" t="s">
        <v>25</v>
      </c>
      <c r="E15" s="19">
        <v>32.4</v>
      </c>
      <c r="F15" s="19" t="s">
        <v>26</v>
      </c>
      <c r="G15" s="20" t="s">
        <v>27</v>
      </c>
      <c r="H15" s="18"/>
      <c r="I15" s="19">
        <v>5.91</v>
      </c>
      <c r="J15" s="18">
        <v>17697</v>
      </c>
      <c r="K15" s="21">
        <v>1</v>
      </c>
      <c r="L15" s="22">
        <f>K15*J15*I15</f>
        <v>104589.27</v>
      </c>
      <c r="M15" s="22">
        <f>L15*25%</f>
        <v>26147.317500000001</v>
      </c>
      <c r="N15" s="22"/>
      <c r="O15" s="22"/>
      <c r="P15" s="22">
        <f>(L15+M15)*10%</f>
        <v>13073.658750000002</v>
      </c>
      <c r="Q15" s="22">
        <f>L15+M15+N15+O15+P15</f>
        <v>143810.24625000003</v>
      </c>
    </row>
    <row r="16" spans="2:17">
      <c r="B16" s="18">
        <v>2</v>
      </c>
      <c r="C16" s="18" t="s">
        <v>28</v>
      </c>
      <c r="D16" s="18" t="s">
        <v>25</v>
      </c>
      <c r="E16" s="19">
        <v>13.4</v>
      </c>
      <c r="F16" s="19" t="s">
        <v>26</v>
      </c>
      <c r="G16" s="22">
        <v>4</v>
      </c>
      <c r="H16" s="18"/>
      <c r="I16" s="18">
        <v>5.17</v>
      </c>
      <c r="J16" s="18">
        <v>17697</v>
      </c>
      <c r="K16" s="21">
        <v>1</v>
      </c>
      <c r="L16" s="22">
        <f t="shared" ref="L16:L17" si="0">K16*J16*I16</f>
        <v>91493.49</v>
      </c>
      <c r="M16" s="22">
        <f t="shared" ref="M16:M18" si="1">L16*25%</f>
        <v>22873.372500000001</v>
      </c>
      <c r="N16" s="22"/>
      <c r="O16" s="22"/>
      <c r="P16" s="22">
        <f t="shared" ref="P16:P32" si="2">(L16+M16)*10%</f>
        <v>11436.686250000001</v>
      </c>
      <c r="Q16" s="22">
        <f t="shared" ref="Q16:Q31" si="3">L16+M16+N16+O16+P16</f>
        <v>125803.54875</v>
      </c>
    </row>
    <row r="17" spans="2:17">
      <c r="B17" s="23">
        <v>3</v>
      </c>
      <c r="C17" s="23" t="s">
        <v>29</v>
      </c>
      <c r="D17" s="23" t="s">
        <v>30</v>
      </c>
      <c r="E17" s="24">
        <v>5.4</v>
      </c>
      <c r="F17" s="23" t="s">
        <v>31</v>
      </c>
      <c r="G17" s="23"/>
      <c r="H17" s="23"/>
      <c r="I17" s="23">
        <v>4.6399999999999997</v>
      </c>
      <c r="J17" s="23">
        <v>17697</v>
      </c>
      <c r="K17" s="25">
        <v>1</v>
      </c>
      <c r="L17" s="26">
        <f t="shared" si="0"/>
        <v>82114.079999999987</v>
      </c>
      <c r="M17" s="26">
        <f t="shared" si="1"/>
        <v>20528.519999999997</v>
      </c>
      <c r="N17" s="26">
        <v>5309</v>
      </c>
      <c r="O17" s="26"/>
      <c r="P17" s="26">
        <f t="shared" si="2"/>
        <v>10264.259999999998</v>
      </c>
      <c r="Q17" s="22">
        <f t="shared" si="3"/>
        <v>118215.85999999997</v>
      </c>
    </row>
    <row r="18" spans="2:17">
      <c r="B18" s="18">
        <v>4</v>
      </c>
      <c r="C18" s="27" t="s">
        <v>32</v>
      </c>
      <c r="D18" s="27" t="s">
        <v>25</v>
      </c>
      <c r="E18" s="28">
        <v>13.4</v>
      </c>
      <c r="F18" s="28" t="s">
        <v>26</v>
      </c>
      <c r="G18" s="29">
        <v>4</v>
      </c>
      <c r="H18" s="27"/>
      <c r="I18" s="27">
        <v>5.17</v>
      </c>
      <c r="J18" s="27">
        <v>17697</v>
      </c>
      <c r="K18" s="30">
        <v>1</v>
      </c>
      <c r="L18" s="29">
        <f>K18*J18*I18</f>
        <v>91493.49</v>
      </c>
      <c r="M18" s="29">
        <f t="shared" si="1"/>
        <v>22873.372500000001</v>
      </c>
      <c r="N18" s="29"/>
      <c r="O18" s="29"/>
      <c r="P18" s="29">
        <f t="shared" si="2"/>
        <v>11436.686250000001</v>
      </c>
      <c r="Q18" s="22">
        <f t="shared" si="3"/>
        <v>125803.54875</v>
      </c>
    </row>
    <row r="19" spans="2:17">
      <c r="B19" s="18">
        <v>5</v>
      </c>
      <c r="C19" s="31" t="s">
        <v>33</v>
      </c>
      <c r="D19" s="32" t="s">
        <v>30</v>
      </c>
      <c r="E19" s="33">
        <v>4</v>
      </c>
      <c r="F19" s="32" t="s">
        <v>34</v>
      </c>
      <c r="G19" s="32"/>
      <c r="H19" s="32"/>
      <c r="I19" s="32">
        <v>3.04</v>
      </c>
      <c r="J19" s="18">
        <v>17697</v>
      </c>
      <c r="K19" s="34">
        <v>1</v>
      </c>
      <c r="L19" s="22">
        <f t="shared" ref="L19:L32" si="4">K19*J19*I19</f>
        <v>53798.879999999997</v>
      </c>
      <c r="M19" s="22"/>
      <c r="N19" s="22"/>
      <c r="O19" s="22"/>
      <c r="P19" s="22">
        <f t="shared" si="2"/>
        <v>5379.8879999999999</v>
      </c>
      <c r="Q19" s="22">
        <f t="shared" si="3"/>
        <v>59178.767999999996</v>
      </c>
    </row>
    <row r="20" spans="2:17">
      <c r="B20" s="18">
        <v>6</v>
      </c>
      <c r="C20" s="31" t="s">
        <v>35</v>
      </c>
      <c r="D20" s="32" t="s">
        <v>25</v>
      </c>
      <c r="E20" s="33">
        <v>14.9</v>
      </c>
      <c r="F20" s="32" t="s">
        <v>36</v>
      </c>
      <c r="G20" s="32">
        <v>4</v>
      </c>
      <c r="H20" s="32"/>
      <c r="I20" s="32">
        <v>4</v>
      </c>
      <c r="J20" s="18">
        <v>17697</v>
      </c>
      <c r="K20" s="34">
        <v>1</v>
      </c>
      <c r="L20" s="22">
        <f t="shared" si="4"/>
        <v>70788</v>
      </c>
      <c r="M20" s="22">
        <f t="shared" ref="M20" si="5">L20*25%</f>
        <v>17697</v>
      </c>
      <c r="N20" s="22"/>
      <c r="O20" s="22"/>
      <c r="P20" s="22">
        <f t="shared" si="2"/>
        <v>8848.5</v>
      </c>
      <c r="Q20" s="22">
        <f t="shared" si="3"/>
        <v>97333.5</v>
      </c>
    </row>
    <row r="21" spans="2:17">
      <c r="B21" s="18">
        <v>7</v>
      </c>
      <c r="C21" s="35" t="s">
        <v>37</v>
      </c>
      <c r="D21" s="18" t="s">
        <v>30</v>
      </c>
      <c r="E21" s="19">
        <v>36.4</v>
      </c>
      <c r="F21" s="18" t="s">
        <v>34</v>
      </c>
      <c r="G21" s="18"/>
      <c r="H21" s="18"/>
      <c r="I21" s="18">
        <v>3.29</v>
      </c>
      <c r="J21" s="18">
        <v>17697</v>
      </c>
      <c r="K21" s="21">
        <v>1</v>
      </c>
      <c r="L21" s="22">
        <f t="shared" si="4"/>
        <v>58223.13</v>
      </c>
      <c r="M21" s="22"/>
      <c r="N21" s="22"/>
      <c r="O21" s="22"/>
      <c r="P21" s="22">
        <f t="shared" si="2"/>
        <v>5822.3130000000001</v>
      </c>
      <c r="Q21" s="22">
        <f t="shared" si="3"/>
        <v>64045.442999999999</v>
      </c>
    </row>
    <row r="22" spans="2:17">
      <c r="B22" s="18">
        <v>8</v>
      </c>
      <c r="C22" s="35" t="s">
        <v>38</v>
      </c>
      <c r="D22" s="18" t="s">
        <v>30</v>
      </c>
      <c r="E22" s="19">
        <v>14.6</v>
      </c>
      <c r="F22" s="18" t="s">
        <v>39</v>
      </c>
      <c r="G22" s="18">
        <v>4</v>
      </c>
      <c r="H22" s="18"/>
      <c r="I22" s="18">
        <v>3.61</v>
      </c>
      <c r="J22" s="18">
        <v>17697</v>
      </c>
      <c r="K22" s="21">
        <v>1</v>
      </c>
      <c r="L22" s="22">
        <f t="shared" si="4"/>
        <v>63886.17</v>
      </c>
      <c r="M22" s="22">
        <f t="shared" ref="M22:M24" si="6">L22*25%</f>
        <v>15971.5425</v>
      </c>
      <c r="N22" s="22"/>
      <c r="O22" s="22"/>
      <c r="P22" s="22">
        <f t="shared" si="2"/>
        <v>7985.7712499999998</v>
      </c>
      <c r="Q22" s="22">
        <f t="shared" si="3"/>
        <v>87843.483749999999</v>
      </c>
    </row>
    <row r="23" spans="2:17">
      <c r="B23" s="18">
        <v>9</v>
      </c>
      <c r="C23" s="18" t="s">
        <v>40</v>
      </c>
      <c r="D23" s="18" t="s">
        <v>25</v>
      </c>
      <c r="E23" s="19">
        <v>36</v>
      </c>
      <c r="F23" s="18" t="s">
        <v>41</v>
      </c>
      <c r="G23" s="18">
        <v>2</v>
      </c>
      <c r="H23" s="18"/>
      <c r="I23" s="18">
        <v>5.2</v>
      </c>
      <c r="J23" s="18">
        <v>17697</v>
      </c>
      <c r="K23" s="21">
        <v>1</v>
      </c>
      <c r="L23" s="22">
        <f t="shared" si="4"/>
        <v>92024.400000000009</v>
      </c>
      <c r="M23" s="22">
        <f t="shared" si="6"/>
        <v>23006.100000000002</v>
      </c>
      <c r="N23" s="22"/>
      <c r="O23" s="36"/>
      <c r="P23" s="22">
        <f t="shared" si="2"/>
        <v>11503.050000000003</v>
      </c>
      <c r="Q23" s="22">
        <f t="shared" si="3"/>
        <v>126533.55000000002</v>
      </c>
    </row>
    <row r="24" spans="2:17">
      <c r="B24" s="18">
        <v>12</v>
      </c>
      <c r="C24" s="18" t="s">
        <v>42</v>
      </c>
      <c r="D24" s="18" t="s">
        <v>30</v>
      </c>
      <c r="E24" s="19">
        <v>9.3000000000000007</v>
      </c>
      <c r="F24" s="19" t="s">
        <v>39</v>
      </c>
      <c r="G24" s="22">
        <v>4</v>
      </c>
      <c r="H24" s="18"/>
      <c r="I24" s="18">
        <v>3.53</v>
      </c>
      <c r="J24" s="18">
        <v>17697</v>
      </c>
      <c r="K24" s="21">
        <v>1</v>
      </c>
      <c r="L24" s="22">
        <f t="shared" si="4"/>
        <v>62470.409999999996</v>
      </c>
      <c r="M24" s="22">
        <f t="shared" si="6"/>
        <v>15617.602499999999</v>
      </c>
      <c r="N24" s="22"/>
      <c r="O24" s="22"/>
      <c r="P24" s="22">
        <f t="shared" si="2"/>
        <v>7808.8012500000004</v>
      </c>
      <c r="Q24" s="22">
        <f t="shared" si="3"/>
        <v>85896.813750000001</v>
      </c>
    </row>
    <row r="25" spans="2:17">
      <c r="B25" s="23">
        <v>13</v>
      </c>
      <c r="C25" s="23" t="s">
        <v>43</v>
      </c>
      <c r="D25" s="23" t="s">
        <v>25</v>
      </c>
      <c r="E25" s="24">
        <v>16</v>
      </c>
      <c r="F25" s="23" t="s">
        <v>44</v>
      </c>
      <c r="G25" s="37" t="s">
        <v>45</v>
      </c>
      <c r="H25" s="23"/>
      <c r="I25" s="23">
        <v>5.45</v>
      </c>
      <c r="J25" s="23">
        <v>17697</v>
      </c>
      <c r="K25" s="25">
        <v>1</v>
      </c>
      <c r="L25" s="26">
        <f t="shared" si="4"/>
        <v>96448.650000000009</v>
      </c>
      <c r="M25" s="26"/>
      <c r="N25" s="26"/>
      <c r="O25" s="26"/>
      <c r="P25" s="26">
        <f t="shared" si="2"/>
        <v>9644.8650000000016</v>
      </c>
      <c r="Q25" s="22">
        <f t="shared" si="3"/>
        <v>106093.51500000001</v>
      </c>
    </row>
    <row r="26" spans="2:17">
      <c r="B26" s="18">
        <v>14</v>
      </c>
      <c r="C26" s="18" t="s">
        <v>46</v>
      </c>
      <c r="D26" s="18" t="s">
        <v>25</v>
      </c>
      <c r="E26" s="19">
        <v>7</v>
      </c>
      <c r="F26" s="18" t="s">
        <v>41</v>
      </c>
      <c r="G26" s="18">
        <v>3</v>
      </c>
      <c r="H26" s="18"/>
      <c r="I26" s="18">
        <v>4.74</v>
      </c>
      <c r="J26" s="18">
        <v>17697</v>
      </c>
      <c r="K26" s="21">
        <v>1</v>
      </c>
      <c r="L26" s="22">
        <f t="shared" si="4"/>
        <v>83883.78</v>
      </c>
      <c r="M26" s="22">
        <f t="shared" ref="M26" si="7">L26*25%</f>
        <v>20970.945</v>
      </c>
      <c r="N26" s="22"/>
      <c r="O26" s="22">
        <v>31456</v>
      </c>
      <c r="P26" s="22">
        <f t="shared" si="2"/>
        <v>10485.472500000002</v>
      </c>
      <c r="Q26" s="22">
        <f t="shared" si="3"/>
        <v>146796.19750000001</v>
      </c>
    </row>
    <row r="27" spans="2:17">
      <c r="B27" s="18">
        <v>15</v>
      </c>
      <c r="C27" s="18" t="s">
        <v>47</v>
      </c>
      <c r="D27" s="18"/>
      <c r="E27" s="19"/>
      <c r="F27" s="18"/>
      <c r="G27" s="18"/>
      <c r="H27" s="18" t="s">
        <v>48</v>
      </c>
      <c r="I27" s="18">
        <v>2.77</v>
      </c>
      <c r="J27" s="18">
        <v>17697</v>
      </c>
      <c r="K27" s="21">
        <v>3</v>
      </c>
      <c r="L27" s="22">
        <f t="shared" si="4"/>
        <v>147062.07</v>
      </c>
      <c r="M27" s="22"/>
      <c r="N27" s="22"/>
      <c r="O27" s="22">
        <f>L27*50%</f>
        <v>73531.035000000003</v>
      </c>
      <c r="P27" s="22">
        <f t="shared" si="2"/>
        <v>14706.207000000002</v>
      </c>
      <c r="Q27" s="22">
        <f t="shared" si="3"/>
        <v>235299.31200000001</v>
      </c>
    </row>
    <row r="28" spans="2:17">
      <c r="B28" s="18">
        <v>16</v>
      </c>
      <c r="C28" s="18" t="s">
        <v>49</v>
      </c>
      <c r="D28" s="18"/>
      <c r="E28" s="18"/>
      <c r="F28" s="18"/>
      <c r="G28" s="18"/>
      <c r="H28" s="18" t="s">
        <v>48</v>
      </c>
      <c r="I28" s="18">
        <v>2.77</v>
      </c>
      <c r="J28" s="18">
        <v>17697</v>
      </c>
      <c r="K28" s="21">
        <v>4</v>
      </c>
      <c r="L28" s="22">
        <f t="shared" si="4"/>
        <v>196082.76</v>
      </c>
      <c r="M28" s="22"/>
      <c r="N28" s="22"/>
      <c r="O28" s="22">
        <v>14157</v>
      </c>
      <c r="P28" s="22">
        <f t="shared" si="2"/>
        <v>19608.276000000002</v>
      </c>
      <c r="Q28" s="22">
        <f t="shared" si="3"/>
        <v>229848.03600000002</v>
      </c>
    </row>
    <row r="29" spans="2:17">
      <c r="B29" s="18">
        <v>17</v>
      </c>
      <c r="C29" s="18" t="s">
        <v>50</v>
      </c>
      <c r="D29" s="18"/>
      <c r="E29" s="18"/>
      <c r="F29" s="18"/>
      <c r="G29" s="18"/>
      <c r="H29" s="18" t="s">
        <v>48</v>
      </c>
      <c r="I29" s="18">
        <v>2.77</v>
      </c>
      <c r="J29" s="18">
        <v>17697</v>
      </c>
      <c r="K29" s="21">
        <v>1.5</v>
      </c>
      <c r="L29" s="22">
        <f t="shared" si="4"/>
        <v>73531.035000000003</v>
      </c>
      <c r="M29" s="22"/>
      <c r="N29" s="22"/>
      <c r="O29" s="22"/>
      <c r="P29" s="22">
        <f t="shared" si="2"/>
        <v>7353.1035000000011</v>
      </c>
      <c r="Q29" s="22">
        <f t="shared" si="3"/>
        <v>80884.138500000001</v>
      </c>
    </row>
    <row r="30" spans="2:17">
      <c r="B30" s="18">
        <v>18</v>
      </c>
      <c r="C30" s="18" t="s">
        <v>51</v>
      </c>
      <c r="D30" s="18"/>
      <c r="E30" s="18"/>
      <c r="F30" s="18"/>
      <c r="G30" s="18"/>
      <c r="H30" s="18" t="s">
        <v>52</v>
      </c>
      <c r="I30" s="18">
        <v>2.81</v>
      </c>
      <c r="J30" s="18">
        <v>17697</v>
      </c>
      <c r="K30" s="21">
        <v>1.5</v>
      </c>
      <c r="L30" s="22">
        <f t="shared" si="4"/>
        <v>74592.854999999996</v>
      </c>
      <c r="M30" s="22"/>
      <c r="N30" s="22"/>
      <c r="O30" s="22"/>
      <c r="P30" s="22">
        <f t="shared" si="2"/>
        <v>7459.2855</v>
      </c>
      <c r="Q30" s="22">
        <f t="shared" si="3"/>
        <v>82052.140499999994</v>
      </c>
    </row>
    <row r="31" spans="2:17">
      <c r="B31" s="18">
        <v>19</v>
      </c>
      <c r="C31" s="18" t="s">
        <v>53</v>
      </c>
      <c r="D31" s="18"/>
      <c r="E31" s="18"/>
      <c r="F31" s="18"/>
      <c r="G31" s="18"/>
      <c r="H31" s="18" t="s">
        <v>48</v>
      </c>
      <c r="I31" s="18">
        <v>2.77</v>
      </c>
      <c r="J31" s="18">
        <v>17697</v>
      </c>
      <c r="K31" s="21">
        <v>2</v>
      </c>
      <c r="L31" s="22">
        <f t="shared" si="4"/>
        <v>98041.38</v>
      </c>
      <c r="M31" s="22"/>
      <c r="N31" s="22"/>
      <c r="O31" s="22"/>
      <c r="P31" s="22">
        <f t="shared" si="2"/>
        <v>9804.1380000000008</v>
      </c>
      <c r="Q31" s="22">
        <f t="shared" si="3"/>
        <v>107845.51800000001</v>
      </c>
    </row>
    <row r="32" spans="2:17">
      <c r="B32" s="18">
        <v>20</v>
      </c>
      <c r="C32" s="18" t="s">
        <v>54</v>
      </c>
      <c r="D32" s="18"/>
      <c r="E32" s="18"/>
      <c r="F32" s="18"/>
      <c r="G32" s="18"/>
      <c r="H32" s="18" t="s">
        <v>52</v>
      </c>
      <c r="I32" s="18">
        <v>2.81</v>
      </c>
      <c r="J32" s="18">
        <v>17697</v>
      </c>
      <c r="K32" s="21">
        <v>5</v>
      </c>
      <c r="L32" s="22">
        <f t="shared" si="4"/>
        <v>248642.85</v>
      </c>
      <c r="M32" s="22"/>
      <c r="N32" s="22"/>
      <c r="O32" s="22">
        <f>L32*50%</f>
        <v>124321.425</v>
      </c>
      <c r="P32" s="22">
        <f t="shared" si="2"/>
        <v>24864.285000000003</v>
      </c>
      <c r="Q32" s="22">
        <f>L32+M32+N32+O32+P32</f>
        <v>397828.56000000006</v>
      </c>
    </row>
    <row r="33" spans="2:17">
      <c r="B33" s="18"/>
      <c r="C33" s="18" t="s">
        <v>55</v>
      </c>
      <c r="D33" s="18"/>
      <c r="E33" s="18"/>
      <c r="F33" s="18"/>
      <c r="G33" s="18"/>
      <c r="H33" s="18"/>
      <c r="I33" s="18"/>
      <c r="J33" s="18"/>
      <c r="K33" s="38">
        <f>SUM(K15:K32)</f>
        <v>29</v>
      </c>
      <c r="L33" s="38">
        <f t="shared" ref="L33:P33" si="8">SUM(L15:L32)</f>
        <v>1789166.7000000002</v>
      </c>
      <c r="M33" s="38">
        <f t="shared" si="8"/>
        <v>185685.77249999999</v>
      </c>
      <c r="N33" s="38">
        <f t="shared" si="8"/>
        <v>5309</v>
      </c>
      <c r="O33" s="38">
        <f t="shared" si="8"/>
        <v>243465.46000000002</v>
      </c>
      <c r="P33" s="38">
        <f t="shared" si="8"/>
        <v>197485.24725000004</v>
      </c>
      <c r="Q33" s="38">
        <f>SUM(Q15:Q32)</f>
        <v>2421112.1797500001</v>
      </c>
    </row>
    <row r="34" spans="2:17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39"/>
    </row>
    <row r="35" spans="2:17">
      <c r="B35" s="1"/>
      <c r="C35" s="1"/>
      <c r="D35" s="1" t="s">
        <v>56</v>
      </c>
      <c r="E35" s="1"/>
      <c r="F35" s="1"/>
      <c r="G35" s="1" t="s">
        <v>57</v>
      </c>
      <c r="H35" s="1"/>
      <c r="I35" s="1"/>
      <c r="J35" s="1" t="s">
        <v>58</v>
      </c>
      <c r="K35" s="1"/>
      <c r="L35" s="1"/>
      <c r="M35" s="1"/>
      <c r="N35" s="1"/>
      <c r="O35" s="1"/>
      <c r="P35" s="1"/>
      <c r="Q35" s="1"/>
    </row>
    <row r="36" spans="2:17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39"/>
    </row>
    <row r="37" spans="2:17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</sheetData>
  <mergeCells count="1">
    <mergeCell ref="L8:O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F54"/>
  <sheetViews>
    <sheetView topLeftCell="A4" workbookViewId="0">
      <selection activeCell="AD44" sqref="AD44"/>
    </sheetView>
  </sheetViews>
  <sheetFormatPr defaultRowHeight="15"/>
  <cols>
    <col min="4" max="4" width="8.5703125" customWidth="1"/>
    <col min="5" max="7" width="8.7109375" hidden="1" customWidth="1"/>
  </cols>
  <sheetData>
    <row r="2" spans="2:29">
      <c r="K2" s="79"/>
      <c r="L2" s="79"/>
      <c r="M2" s="79"/>
      <c r="N2" s="79"/>
      <c r="O2" s="79"/>
      <c r="P2" s="79"/>
      <c r="Q2" s="79"/>
    </row>
    <row r="3" spans="2:29">
      <c r="C3" s="40"/>
      <c r="D3" s="40"/>
      <c r="E3" s="40"/>
      <c r="F3" s="40"/>
      <c r="G3" s="40"/>
      <c r="H3" s="40"/>
      <c r="I3" s="40"/>
      <c r="J3" s="41"/>
      <c r="K3" s="79"/>
      <c r="L3" s="80"/>
      <c r="M3" s="79"/>
      <c r="N3" s="79"/>
      <c r="O3" s="79"/>
      <c r="P3" s="79"/>
      <c r="Q3" s="79"/>
    </row>
    <row r="4" spans="2:29">
      <c r="C4" s="40"/>
      <c r="D4" s="40"/>
      <c r="E4" s="40"/>
      <c r="F4" s="40"/>
      <c r="G4" s="40"/>
      <c r="H4" s="40"/>
      <c r="I4" s="40"/>
      <c r="J4" s="41"/>
      <c r="K4" s="79"/>
      <c r="L4" s="80"/>
      <c r="M4" s="79"/>
      <c r="N4" s="79"/>
      <c r="O4" s="79"/>
      <c r="P4" s="79"/>
      <c r="Q4" s="79"/>
    </row>
    <row r="5" spans="2:29">
      <c r="C5" s="40"/>
      <c r="D5" s="40"/>
      <c r="E5" s="40"/>
      <c r="F5" s="40"/>
      <c r="G5" s="40"/>
      <c r="H5" s="40"/>
      <c r="I5" s="40"/>
      <c r="J5" s="41"/>
      <c r="K5" s="79"/>
      <c r="L5" s="80"/>
      <c r="M5" s="79"/>
      <c r="N5" s="79"/>
      <c r="O5" s="79"/>
      <c r="P5" s="79"/>
      <c r="Q5" s="79"/>
    </row>
    <row r="6" spans="2:29">
      <c r="C6" s="40"/>
      <c r="D6" s="40"/>
      <c r="E6" s="40"/>
      <c r="F6" s="40"/>
      <c r="G6" s="40"/>
      <c r="H6" s="40"/>
      <c r="I6" s="40"/>
      <c r="J6" s="41"/>
      <c r="K6" s="79"/>
      <c r="L6" s="80"/>
      <c r="M6" s="79"/>
      <c r="N6" s="79"/>
      <c r="O6" s="79"/>
      <c r="P6" s="79"/>
      <c r="Q6" s="79"/>
    </row>
    <row r="7" spans="2:29">
      <c r="I7" s="40" t="s">
        <v>92</v>
      </c>
      <c r="J7" s="40"/>
      <c r="K7" s="40"/>
      <c r="L7" s="40"/>
      <c r="M7" s="40"/>
      <c r="N7" s="40"/>
      <c r="O7" s="79"/>
      <c r="P7" s="79"/>
      <c r="Q7" s="79"/>
    </row>
    <row r="8" spans="2:29">
      <c r="I8" s="40"/>
      <c r="J8" s="40"/>
      <c r="K8" s="40"/>
      <c r="L8" s="40"/>
      <c r="M8" s="40" t="s">
        <v>59</v>
      </c>
      <c r="N8" s="40"/>
      <c r="O8" s="79"/>
      <c r="P8" s="79"/>
      <c r="Q8" s="79"/>
    </row>
    <row r="9" spans="2:29">
      <c r="J9" s="41"/>
      <c r="K9" s="79"/>
      <c r="L9" s="80"/>
      <c r="M9" s="79"/>
      <c r="N9" s="79"/>
      <c r="O9" s="79"/>
      <c r="P9" s="79"/>
      <c r="Q9" s="79"/>
    </row>
    <row r="10" spans="2:29" ht="15.75" thickBot="1">
      <c r="J10" s="41"/>
      <c r="K10" s="79"/>
      <c r="L10" s="80"/>
      <c r="M10" s="79"/>
      <c r="N10" s="79"/>
      <c r="O10" s="79"/>
      <c r="P10" s="79"/>
      <c r="Q10" s="79"/>
    </row>
    <row r="11" spans="2:29" ht="39.6" customHeight="1">
      <c r="B11" s="83" t="s">
        <v>60</v>
      </c>
      <c r="C11" s="84" t="s">
        <v>61</v>
      </c>
      <c r="D11" s="84" t="s">
        <v>62</v>
      </c>
      <c r="E11" s="84" t="s">
        <v>63</v>
      </c>
      <c r="F11" s="84" t="s">
        <v>12</v>
      </c>
      <c r="G11" s="84" t="s">
        <v>64</v>
      </c>
      <c r="H11" s="44" t="s">
        <v>65</v>
      </c>
      <c r="I11" s="44" t="s">
        <v>66</v>
      </c>
      <c r="J11" s="86" t="s">
        <v>67</v>
      </c>
      <c r="K11" s="86"/>
      <c r="L11" s="86"/>
      <c r="M11" s="87" t="s">
        <v>66</v>
      </c>
      <c r="N11" s="87"/>
      <c r="O11" s="87"/>
      <c r="P11" s="111">
        <v>0.25</v>
      </c>
      <c r="Q11" s="110" t="s">
        <v>68</v>
      </c>
      <c r="R11" s="86"/>
      <c r="S11" s="86"/>
      <c r="T11" s="86"/>
      <c r="U11" s="90" t="s">
        <v>69</v>
      </c>
      <c r="V11" s="91"/>
      <c r="W11" s="92"/>
      <c r="X11" s="92"/>
      <c r="Y11" s="92"/>
      <c r="Z11" s="45" t="s">
        <v>70</v>
      </c>
      <c r="AA11" s="100" t="s">
        <v>71</v>
      </c>
      <c r="AB11" s="103" t="s">
        <v>72</v>
      </c>
      <c r="AC11" s="106" t="s">
        <v>73</v>
      </c>
    </row>
    <row r="12" spans="2:29" ht="14.45" customHeight="1">
      <c r="B12" s="83"/>
      <c r="C12" s="84"/>
      <c r="D12" s="84"/>
      <c r="E12" s="84"/>
      <c r="F12" s="85"/>
      <c r="G12" s="84"/>
      <c r="H12" s="88" t="s">
        <v>74</v>
      </c>
      <c r="I12" s="88" t="s">
        <v>74</v>
      </c>
      <c r="J12" s="89" t="s">
        <v>75</v>
      </c>
      <c r="K12" s="88" t="s">
        <v>76</v>
      </c>
      <c r="L12" s="108" t="s">
        <v>77</v>
      </c>
      <c r="M12" s="109" t="s">
        <v>75</v>
      </c>
      <c r="N12" s="88" t="s">
        <v>76</v>
      </c>
      <c r="O12" s="88" t="s">
        <v>77</v>
      </c>
      <c r="P12" s="111"/>
      <c r="Q12" s="110"/>
      <c r="R12" s="87" t="s">
        <v>78</v>
      </c>
      <c r="S12" s="87"/>
      <c r="T12" s="87"/>
      <c r="U12" s="93" t="s">
        <v>79</v>
      </c>
      <c r="V12" s="94"/>
      <c r="W12" s="97" t="s">
        <v>80</v>
      </c>
      <c r="X12" s="98" t="s">
        <v>81</v>
      </c>
      <c r="Y12" s="98" t="s">
        <v>82</v>
      </c>
      <c r="Z12" s="113" t="s">
        <v>83</v>
      </c>
      <c r="AA12" s="101"/>
      <c r="AB12" s="104"/>
      <c r="AC12" s="107"/>
    </row>
    <row r="13" spans="2:29">
      <c r="B13" s="83"/>
      <c r="C13" s="84"/>
      <c r="D13" s="84"/>
      <c r="E13" s="84"/>
      <c r="F13" s="85"/>
      <c r="G13" s="84"/>
      <c r="H13" s="88"/>
      <c r="I13" s="88"/>
      <c r="J13" s="89"/>
      <c r="K13" s="88"/>
      <c r="L13" s="108"/>
      <c r="M13" s="109"/>
      <c r="N13" s="88"/>
      <c r="O13" s="88"/>
      <c r="P13" s="111"/>
      <c r="Q13" s="110"/>
      <c r="R13" s="87"/>
      <c r="S13" s="87"/>
      <c r="T13" s="87"/>
      <c r="U13" s="95"/>
      <c r="V13" s="96"/>
      <c r="W13" s="97"/>
      <c r="X13" s="99"/>
      <c r="Y13" s="99"/>
      <c r="Z13" s="113"/>
      <c r="AA13" s="101"/>
      <c r="AB13" s="104"/>
      <c r="AC13" s="107"/>
    </row>
    <row r="14" spans="2:29">
      <c r="B14" s="83"/>
      <c r="C14" s="84"/>
      <c r="D14" s="84"/>
      <c r="E14" s="84"/>
      <c r="F14" s="85"/>
      <c r="G14" s="84"/>
      <c r="H14" s="88"/>
      <c r="I14" s="88"/>
      <c r="J14" s="89"/>
      <c r="K14" s="88"/>
      <c r="L14" s="108"/>
      <c r="M14" s="109"/>
      <c r="N14" s="88"/>
      <c r="O14" s="88"/>
      <c r="P14" s="112"/>
      <c r="Q14" s="110"/>
      <c r="R14" s="109" t="s">
        <v>75</v>
      </c>
      <c r="S14" s="109" t="s">
        <v>76</v>
      </c>
      <c r="T14" s="109" t="s">
        <v>77</v>
      </c>
      <c r="U14" s="46"/>
      <c r="V14" s="46"/>
      <c r="W14" s="97"/>
      <c r="X14" s="99"/>
      <c r="Y14" s="99"/>
      <c r="Z14" s="113"/>
      <c r="AA14" s="101"/>
      <c r="AB14" s="104"/>
      <c r="AC14" s="107"/>
    </row>
    <row r="15" spans="2:29">
      <c r="B15" s="83"/>
      <c r="C15" s="84"/>
      <c r="D15" s="84"/>
      <c r="E15" s="84"/>
      <c r="F15" s="85"/>
      <c r="G15" s="84"/>
      <c r="H15" s="88"/>
      <c r="I15" s="88"/>
      <c r="J15" s="89"/>
      <c r="K15" s="88"/>
      <c r="L15" s="108"/>
      <c r="M15" s="109"/>
      <c r="N15" s="88"/>
      <c r="O15" s="88"/>
      <c r="P15" s="112"/>
      <c r="Q15" s="110"/>
      <c r="R15" s="109"/>
      <c r="S15" s="109"/>
      <c r="T15" s="109"/>
      <c r="U15" s="114" t="s">
        <v>75</v>
      </c>
      <c r="V15" s="116" t="s">
        <v>84</v>
      </c>
      <c r="W15" s="97"/>
      <c r="X15" s="99"/>
      <c r="Y15" s="99"/>
      <c r="Z15" s="113"/>
      <c r="AA15" s="101"/>
      <c r="AB15" s="104"/>
      <c r="AC15" s="107"/>
    </row>
    <row r="16" spans="2:29">
      <c r="B16" s="83"/>
      <c r="C16" s="84"/>
      <c r="D16" s="84"/>
      <c r="E16" s="84"/>
      <c r="F16" s="85"/>
      <c r="G16" s="84"/>
      <c r="H16" s="88"/>
      <c r="I16" s="88"/>
      <c r="J16" s="89"/>
      <c r="K16" s="88"/>
      <c r="L16" s="108"/>
      <c r="M16" s="109"/>
      <c r="N16" s="88"/>
      <c r="O16" s="88"/>
      <c r="P16" s="112"/>
      <c r="Q16" s="110"/>
      <c r="R16" s="109"/>
      <c r="S16" s="109"/>
      <c r="T16" s="109"/>
      <c r="U16" s="115"/>
      <c r="V16" s="114"/>
      <c r="W16" s="97"/>
      <c r="X16" s="99"/>
      <c r="Y16" s="99"/>
      <c r="Z16" s="113"/>
      <c r="AA16" s="102"/>
      <c r="AB16" s="105"/>
      <c r="AC16" s="107"/>
    </row>
    <row r="17" spans="2:29">
      <c r="B17" s="47">
        <v>1</v>
      </c>
      <c r="C17" s="47">
        <v>5</v>
      </c>
      <c r="D17" s="48">
        <v>6</v>
      </c>
      <c r="E17" s="47">
        <v>7</v>
      </c>
      <c r="F17" s="48">
        <v>8</v>
      </c>
      <c r="G17" s="47">
        <v>9</v>
      </c>
      <c r="H17" s="48">
        <v>10</v>
      </c>
      <c r="I17" s="47">
        <v>11</v>
      </c>
      <c r="J17" s="48">
        <v>12</v>
      </c>
      <c r="K17" s="47">
        <v>13</v>
      </c>
      <c r="L17" s="48">
        <v>14</v>
      </c>
      <c r="M17" s="47">
        <v>15</v>
      </c>
      <c r="N17" s="48">
        <v>16</v>
      </c>
      <c r="O17" s="47">
        <v>17</v>
      </c>
      <c r="P17" s="48">
        <v>18</v>
      </c>
      <c r="Q17" s="47">
        <v>19</v>
      </c>
      <c r="R17" s="47">
        <v>23</v>
      </c>
      <c r="S17" s="48">
        <v>24</v>
      </c>
      <c r="T17" s="47">
        <v>25</v>
      </c>
      <c r="U17" s="47">
        <v>27</v>
      </c>
      <c r="V17" s="48">
        <v>28</v>
      </c>
      <c r="W17" s="48">
        <v>32</v>
      </c>
      <c r="X17" s="47">
        <v>33</v>
      </c>
      <c r="Y17" s="48">
        <v>34</v>
      </c>
      <c r="Z17" s="47">
        <v>35</v>
      </c>
      <c r="AA17" s="48">
        <v>38</v>
      </c>
      <c r="AB17" s="47">
        <v>41</v>
      </c>
      <c r="AC17" s="48">
        <v>42</v>
      </c>
    </row>
    <row r="18" spans="2:29" ht="15.75">
      <c r="B18" s="42">
        <v>1</v>
      </c>
      <c r="C18" s="49" t="s">
        <v>85</v>
      </c>
      <c r="D18" s="50">
        <v>32.4</v>
      </c>
      <c r="E18" s="50">
        <v>5.41</v>
      </c>
      <c r="F18" s="42">
        <v>17697</v>
      </c>
      <c r="G18" s="42">
        <f>F18*E18</f>
        <v>95740.77</v>
      </c>
      <c r="H18" s="42"/>
      <c r="I18" s="42"/>
      <c r="J18" s="51">
        <v>0</v>
      </c>
      <c r="K18" s="51">
        <v>9</v>
      </c>
      <c r="L18" s="43"/>
      <c r="M18" s="52">
        <f>G18/18*J18</f>
        <v>0</v>
      </c>
      <c r="N18" s="52">
        <f>G18/18*K18</f>
        <v>47870.385000000009</v>
      </c>
      <c r="O18" s="52">
        <f>G18/18*L18</f>
        <v>0</v>
      </c>
      <c r="P18" s="52">
        <f>(I18+M18+N18+O18)*25%</f>
        <v>11967.596250000002</v>
      </c>
      <c r="Q18" s="52">
        <f>(I18+M18+N18+O18+P18)*10%</f>
        <v>5983.7981250000012</v>
      </c>
      <c r="R18" s="42"/>
      <c r="S18" s="42">
        <v>1108</v>
      </c>
      <c r="T18" s="42"/>
      <c r="U18" s="42"/>
      <c r="V18" s="42"/>
      <c r="W18" s="42">
        <v>23937</v>
      </c>
      <c r="X18" s="42"/>
      <c r="Y18" s="42"/>
      <c r="Z18" s="42"/>
      <c r="AA18" s="52">
        <v>17951</v>
      </c>
      <c r="AB18" s="52">
        <f>+W18+X18+Y18+AA18</f>
        <v>41888</v>
      </c>
      <c r="AC18" s="52">
        <f>Z18+Y18+X18+W18+V18+U18+T18+S18+R18+Q18+P18+O18+N18+M18+I18</f>
        <v>90866.779375000013</v>
      </c>
    </row>
    <row r="19" spans="2:29" ht="15.75">
      <c r="B19" s="42">
        <v>2</v>
      </c>
      <c r="C19" s="49" t="s">
        <v>86</v>
      </c>
      <c r="D19" s="50">
        <v>12.8</v>
      </c>
      <c r="E19" s="50">
        <v>4.8600000000000003</v>
      </c>
      <c r="F19" s="42">
        <v>17697</v>
      </c>
      <c r="G19" s="42">
        <f t="shared" ref="G19:G47" si="0">F19*E19</f>
        <v>86007.420000000013</v>
      </c>
      <c r="H19" s="42"/>
      <c r="I19" s="42"/>
      <c r="J19" s="51"/>
      <c r="K19" s="51">
        <v>6</v>
      </c>
      <c r="L19" s="43"/>
      <c r="M19" s="52">
        <f>G19/18*J19</f>
        <v>0</v>
      </c>
      <c r="N19" s="52">
        <f t="shared" ref="N19:N40" si="1">G19/18*K19</f>
        <v>28669.140000000003</v>
      </c>
      <c r="O19" s="52">
        <f t="shared" ref="O19:O40" si="2">G19/18*L19</f>
        <v>0</v>
      </c>
      <c r="P19" s="52">
        <f t="shared" ref="P19:P47" si="3">(I19+M19+N19+O19)*25%</f>
        <v>7167.2850000000008</v>
      </c>
      <c r="Q19" s="52">
        <f t="shared" ref="Q19:Q47" si="4">(I19+M19+N19+O19+P19)*10%</f>
        <v>3583.6425000000004</v>
      </c>
      <c r="R19" s="42"/>
      <c r="S19" s="42">
        <v>590</v>
      </c>
      <c r="T19" s="42"/>
      <c r="U19" s="42"/>
      <c r="V19" s="42">
        <v>2654</v>
      </c>
      <c r="W19" s="42"/>
      <c r="X19" s="42">
        <v>12543</v>
      </c>
      <c r="Y19" s="42"/>
      <c r="Z19" s="42"/>
      <c r="AA19" s="52">
        <v>10751</v>
      </c>
      <c r="AB19" s="52">
        <f t="shared" ref="AB19:AB47" si="5">+W19+X19+Y19+AA19</f>
        <v>23294</v>
      </c>
      <c r="AC19" s="52">
        <f t="shared" ref="AC19:AC47" si="6">Z19+Y19+X19+W19+V19+U19+T19+S19+R19+Q19+P19+O19+N19+M19+I19</f>
        <v>55207.067500000005</v>
      </c>
    </row>
    <row r="20" spans="2:29" ht="15.75">
      <c r="B20" s="42">
        <v>3</v>
      </c>
      <c r="C20" s="49" t="s">
        <v>86</v>
      </c>
      <c r="D20" s="50">
        <v>14</v>
      </c>
      <c r="E20" s="50">
        <v>4.95</v>
      </c>
      <c r="F20" s="42">
        <v>17697</v>
      </c>
      <c r="G20" s="42">
        <f t="shared" si="0"/>
        <v>87600.150000000009</v>
      </c>
      <c r="H20" s="42"/>
      <c r="I20" s="42">
        <v>0</v>
      </c>
      <c r="J20" s="53"/>
      <c r="K20" s="53">
        <v>12</v>
      </c>
      <c r="L20" s="43"/>
      <c r="M20" s="52">
        <f t="shared" ref="M20:M40" si="7">G20/18*J20</f>
        <v>0</v>
      </c>
      <c r="N20" s="52">
        <f t="shared" si="1"/>
        <v>58400.100000000006</v>
      </c>
      <c r="O20" s="52">
        <f t="shared" si="2"/>
        <v>0</v>
      </c>
      <c r="P20" s="52">
        <f t="shared" si="3"/>
        <v>14600.025000000001</v>
      </c>
      <c r="Q20" s="52">
        <f t="shared" si="4"/>
        <v>7300.0125000000007</v>
      </c>
      <c r="R20" s="42"/>
      <c r="S20" s="42">
        <v>1229</v>
      </c>
      <c r="T20" s="42"/>
      <c r="U20" s="42"/>
      <c r="V20" s="42"/>
      <c r="W20" s="42"/>
      <c r="X20" s="42">
        <v>21291</v>
      </c>
      <c r="Y20" s="42"/>
      <c r="Z20" s="42"/>
      <c r="AA20" s="52">
        <v>21900</v>
      </c>
      <c r="AB20" s="52">
        <f t="shared" si="5"/>
        <v>43191</v>
      </c>
      <c r="AC20" s="52">
        <f t="shared" si="6"/>
        <v>102820.13750000001</v>
      </c>
    </row>
    <row r="21" spans="2:29" ht="15.75">
      <c r="B21" s="42">
        <v>4</v>
      </c>
      <c r="C21" s="49" t="s">
        <v>87</v>
      </c>
      <c r="D21" s="50">
        <v>12.8</v>
      </c>
      <c r="E21" s="50">
        <v>4.8099999999999996</v>
      </c>
      <c r="F21" s="42">
        <v>17697</v>
      </c>
      <c r="G21" s="42">
        <f t="shared" si="0"/>
        <v>85122.569999999992</v>
      </c>
      <c r="H21" s="42"/>
      <c r="I21" s="42">
        <v>0</v>
      </c>
      <c r="J21" s="53"/>
      <c r="K21" s="53">
        <v>16</v>
      </c>
      <c r="L21" s="43"/>
      <c r="M21" s="52">
        <f t="shared" si="7"/>
        <v>0</v>
      </c>
      <c r="N21" s="52">
        <f t="shared" si="1"/>
        <v>75664.506666666653</v>
      </c>
      <c r="O21" s="52">
        <f t="shared" si="2"/>
        <v>0</v>
      </c>
      <c r="P21" s="52">
        <f t="shared" si="3"/>
        <v>18916.126666666663</v>
      </c>
      <c r="Q21" s="52">
        <f t="shared" si="4"/>
        <v>9458.0633333333317</v>
      </c>
      <c r="R21" s="42"/>
      <c r="S21" s="42">
        <v>1475</v>
      </c>
      <c r="T21" s="42"/>
      <c r="U21" s="42"/>
      <c r="V21" s="42"/>
      <c r="W21" s="42"/>
      <c r="X21" s="42"/>
      <c r="Y21" s="42"/>
      <c r="Z21" s="42"/>
      <c r="AA21" s="52">
        <v>28374</v>
      </c>
      <c r="AB21" s="52">
        <f t="shared" si="5"/>
        <v>28374</v>
      </c>
      <c r="AC21" s="52">
        <f t="shared" si="6"/>
        <v>105513.69666666666</v>
      </c>
    </row>
    <row r="22" spans="2:29" ht="15.75">
      <c r="B22" s="42">
        <v>5</v>
      </c>
      <c r="C22" s="49" t="s">
        <v>85</v>
      </c>
      <c r="D22" s="50">
        <v>14</v>
      </c>
      <c r="E22" s="50">
        <v>5.16</v>
      </c>
      <c r="F22" s="42">
        <v>17697</v>
      </c>
      <c r="G22" s="42">
        <f t="shared" si="0"/>
        <v>91316.52</v>
      </c>
      <c r="H22" s="42"/>
      <c r="I22" s="42"/>
      <c r="J22" s="53"/>
      <c r="K22" s="53">
        <v>10</v>
      </c>
      <c r="L22" s="43"/>
      <c r="M22" s="52">
        <f t="shared" si="7"/>
        <v>0</v>
      </c>
      <c r="N22" s="52">
        <f t="shared" si="1"/>
        <v>50731.4</v>
      </c>
      <c r="O22" s="52">
        <f t="shared" si="2"/>
        <v>0</v>
      </c>
      <c r="P22" s="52">
        <f t="shared" si="3"/>
        <v>12682.85</v>
      </c>
      <c r="Q22" s="52">
        <f t="shared" si="4"/>
        <v>6341.4250000000002</v>
      </c>
      <c r="R22" s="42"/>
      <c r="S22" s="42">
        <v>590</v>
      </c>
      <c r="T22" s="42"/>
      <c r="U22" s="42"/>
      <c r="V22" s="42"/>
      <c r="W22" s="42">
        <v>25365</v>
      </c>
      <c r="X22" s="42"/>
      <c r="Y22" s="42"/>
      <c r="Z22" s="54">
        <v>24830</v>
      </c>
      <c r="AA22" s="52">
        <v>16554</v>
      </c>
      <c r="AB22" s="52">
        <f t="shared" si="5"/>
        <v>41919</v>
      </c>
      <c r="AC22" s="52">
        <f t="shared" si="6"/>
        <v>120540.67500000002</v>
      </c>
    </row>
    <row r="23" spans="2:29" ht="15.75">
      <c r="B23" s="42">
        <v>6</v>
      </c>
      <c r="C23" s="49" t="s">
        <v>86</v>
      </c>
      <c r="D23" s="50">
        <v>29</v>
      </c>
      <c r="E23" s="50">
        <v>5.2</v>
      </c>
      <c r="F23" s="42">
        <v>17697</v>
      </c>
      <c r="G23" s="42">
        <f t="shared" si="0"/>
        <v>92024.400000000009</v>
      </c>
      <c r="H23" s="42"/>
      <c r="I23" s="42"/>
      <c r="J23" s="53"/>
      <c r="K23" s="53">
        <v>11</v>
      </c>
      <c r="L23" s="43"/>
      <c r="M23" s="52">
        <f t="shared" si="7"/>
        <v>0</v>
      </c>
      <c r="N23" s="52">
        <f t="shared" si="1"/>
        <v>56237.133333333339</v>
      </c>
      <c r="O23" s="52">
        <f t="shared" si="2"/>
        <v>0</v>
      </c>
      <c r="P23" s="52">
        <f t="shared" si="3"/>
        <v>14059.283333333335</v>
      </c>
      <c r="Q23" s="52">
        <f t="shared" si="4"/>
        <v>7029.6416666666673</v>
      </c>
      <c r="R23" s="42"/>
      <c r="S23" s="42"/>
      <c r="T23" s="42"/>
      <c r="U23" s="42"/>
      <c r="V23" s="42"/>
      <c r="W23" s="42"/>
      <c r="X23" s="42"/>
      <c r="Y23" s="42"/>
      <c r="Z23" s="54"/>
      <c r="AA23" s="52">
        <v>21089</v>
      </c>
      <c r="AB23" s="52">
        <f t="shared" si="5"/>
        <v>21089</v>
      </c>
      <c r="AC23" s="52">
        <f t="shared" si="6"/>
        <v>77326.058333333349</v>
      </c>
    </row>
    <row r="24" spans="2:29" ht="15.75">
      <c r="B24" s="42">
        <v>7</v>
      </c>
      <c r="C24" s="49" t="s">
        <v>86</v>
      </c>
      <c r="D24" s="55">
        <v>14.1</v>
      </c>
      <c r="E24" s="56">
        <v>4.95</v>
      </c>
      <c r="F24" s="42">
        <v>17697</v>
      </c>
      <c r="G24" s="42">
        <f t="shared" si="0"/>
        <v>87600.150000000009</v>
      </c>
      <c r="H24" s="42"/>
      <c r="I24" s="42"/>
      <c r="J24" s="53">
        <v>0</v>
      </c>
      <c r="K24" s="53">
        <v>17</v>
      </c>
      <c r="L24" s="43"/>
      <c r="M24" s="52">
        <f t="shared" si="7"/>
        <v>0</v>
      </c>
      <c r="N24" s="52">
        <f t="shared" si="1"/>
        <v>82733.475000000006</v>
      </c>
      <c r="O24" s="52">
        <f t="shared" si="2"/>
        <v>0</v>
      </c>
      <c r="P24" s="52">
        <f t="shared" si="3"/>
        <v>20683.368750000001</v>
      </c>
      <c r="Q24" s="52">
        <f t="shared" si="4"/>
        <v>10341.684375000001</v>
      </c>
      <c r="R24" s="42"/>
      <c r="S24" s="42"/>
      <c r="T24" s="42"/>
      <c r="U24" s="42"/>
      <c r="V24" s="42">
        <v>2654</v>
      </c>
      <c r="W24" s="42"/>
      <c r="X24" s="42"/>
      <c r="Y24" s="42"/>
      <c r="Z24" s="54">
        <v>25638</v>
      </c>
      <c r="AA24" s="52">
        <v>31025</v>
      </c>
      <c r="AB24" s="52">
        <f t="shared" si="5"/>
        <v>31025</v>
      </c>
      <c r="AC24" s="52">
        <f t="shared" si="6"/>
        <v>142050.52812500001</v>
      </c>
    </row>
    <row r="25" spans="2:29" ht="15.75">
      <c r="B25" s="42">
        <v>8</v>
      </c>
      <c r="C25" s="49" t="s">
        <v>86</v>
      </c>
      <c r="D25" s="56">
        <v>33.4</v>
      </c>
      <c r="E25" s="56">
        <v>5.2</v>
      </c>
      <c r="F25" s="42">
        <v>17697</v>
      </c>
      <c r="G25" s="42">
        <f t="shared" si="0"/>
        <v>92024.400000000009</v>
      </c>
      <c r="H25" s="42"/>
      <c r="I25" s="42"/>
      <c r="J25" s="53"/>
      <c r="K25" s="53">
        <v>19</v>
      </c>
      <c r="L25" s="43"/>
      <c r="M25" s="52">
        <f t="shared" si="7"/>
        <v>0</v>
      </c>
      <c r="N25" s="52">
        <f t="shared" si="1"/>
        <v>97136.866666666669</v>
      </c>
      <c r="O25" s="52">
        <f t="shared" si="2"/>
        <v>0</v>
      </c>
      <c r="P25" s="52">
        <f t="shared" si="3"/>
        <v>24284.216666666667</v>
      </c>
      <c r="Q25" s="52">
        <f t="shared" si="4"/>
        <v>12142.108333333335</v>
      </c>
      <c r="R25" s="42"/>
      <c r="S25" s="42">
        <v>2212</v>
      </c>
      <c r="T25" s="42"/>
      <c r="U25" s="42"/>
      <c r="V25" s="42"/>
      <c r="W25" s="42"/>
      <c r="X25" s="42"/>
      <c r="Y25" s="42"/>
      <c r="Z25" s="54"/>
      <c r="AA25" s="52">
        <v>36426</v>
      </c>
      <c r="AB25" s="52">
        <f t="shared" si="5"/>
        <v>36426</v>
      </c>
      <c r="AC25" s="52">
        <f t="shared" si="6"/>
        <v>135775.19166666668</v>
      </c>
    </row>
    <row r="26" spans="2:29">
      <c r="B26" s="42">
        <v>9</v>
      </c>
      <c r="C26" s="49" t="s">
        <v>86</v>
      </c>
      <c r="D26" s="57">
        <v>15</v>
      </c>
      <c r="E26" s="58">
        <v>4.95</v>
      </c>
      <c r="F26" s="42">
        <v>17697</v>
      </c>
      <c r="G26" s="42">
        <f t="shared" si="0"/>
        <v>87600.150000000009</v>
      </c>
      <c r="H26" s="42"/>
      <c r="I26" s="42"/>
      <c r="J26" s="51"/>
      <c r="K26" s="51">
        <v>17</v>
      </c>
      <c r="L26" s="43"/>
      <c r="M26" s="52">
        <f t="shared" si="7"/>
        <v>0</v>
      </c>
      <c r="N26" s="52">
        <f t="shared" si="1"/>
        <v>82733.475000000006</v>
      </c>
      <c r="O26" s="52">
        <f t="shared" si="2"/>
        <v>0</v>
      </c>
      <c r="P26" s="52">
        <f t="shared" si="3"/>
        <v>20683.368750000001</v>
      </c>
      <c r="Q26" s="52">
        <f t="shared" si="4"/>
        <v>10341.684375000001</v>
      </c>
      <c r="R26" s="42"/>
      <c r="S26" s="42"/>
      <c r="T26" s="42"/>
      <c r="U26" s="42"/>
      <c r="V26" s="42"/>
      <c r="W26" s="42"/>
      <c r="X26" s="42">
        <v>29809</v>
      </c>
      <c r="Y26" s="42"/>
      <c r="Z26" s="54"/>
      <c r="AA26" s="52">
        <v>31025</v>
      </c>
      <c r="AB26" s="52">
        <f t="shared" si="5"/>
        <v>60834</v>
      </c>
      <c r="AC26" s="52">
        <f t="shared" si="6"/>
        <v>143567.52812500001</v>
      </c>
    </row>
    <row r="27" spans="2:29">
      <c r="B27" s="42">
        <v>10</v>
      </c>
      <c r="C27" s="49" t="s">
        <v>86</v>
      </c>
      <c r="D27" s="59">
        <v>15</v>
      </c>
      <c r="E27" s="60">
        <v>4.95</v>
      </c>
      <c r="F27" s="42">
        <v>17697</v>
      </c>
      <c r="G27" s="42">
        <f t="shared" si="0"/>
        <v>87600.150000000009</v>
      </c>
      <c r="H27" s="42"/>
      <c r="I27" s="42"/>
      <c r="J27" s="51">
        <v>7</v>
      </c>
      <c r="K27" s="51">
        <v>15</v>
      </c>
      <c r="L27" s="43"/>
      <c r="M27" s="52">
        <f t="shared" si="7"/>
        <v>34066.724999999999</v>
      </c>
      <c r="N27" s="52">
        <f t="shared" si="1"/>
        <v>73000.125</v>
      </c>
      <c r="O27" s="52">
        <f t="shared" si="2"/>
        <v>0</v>
      </c>
      <c r="P27" s="52">
        <f t="shared" si="3"/>
        <v>26766.712500000001</v>
      </c>
      <c r="Q27" s="52">
        <f t="shared" si="4"/>
        <v>13383.356250000001</v>
      </c>
      <c r="R27" s="42">
        <v>860</v>
      </c>
      <c r="S27" s="42">
        <v>1843</v>
      </c>
      <c r="T27" s="42"/>
      <c r="U27" s="42"/>
      <c r="V27" s="42">
        <v>2654</v>
      </c>
      <c r="W27" s="42"/>
      <c r="X27" s="42">
        <v>46841</v>
      </c>
      <c r="Y27" s="42"/>
      <c r="Z27" s="54">
        <v>27162</v>
      </c>
      <c r="AA27" s="52">
        <v>40150</v>
      </c>
      <c r="AB27" s="52">
        <f t="shared" si="5"/>
        <v>86991</v>
      </c>
      <c r="AC27" s="52">
        <f t="shared" si="6"/>
        <v>226576.91875000001</v>
      </c>
    </row>
    <row r="28" spans="2:29">
      <c r="B28" s="42">
        <v>11</v>
      </c>
      <c r="C28" s="49" t="s">
        <v>86</v>
      </c>
      <c r="D28" s="57">
        <v>14.9</v>
      </c>
      <c r="E28" s="58">
        <v>4.95</v>
      </c>
      <c r="F28" s="42">
        <v>17697</v>
      </c>
      <c r="G28" s="42">
        <f t="shared" si="0"/>
        <v>87600.150000000009</v>
      </c>
      <c r="H28" s="42"/>
      <c r="I28" s="42"/>
      <c r="J28" s="51">
        <v>1</v>
      </c>
      <c r="K28" s="51">
        <v>11</v>
      </c>
      <c r="L28" s="43"/>
      <c r="M28" s="52">
        <f t="shared" si="7"/>
        <v>4866.6750000000002</v>
      </c>
      <c r="N28" s="52">
        <f t="shared" si="1"/>
        <v>53533.425000000003</v>
      </c>
      <c r="O28" s="52">
        <f t="shared" si="2"/>
        <v>0</v>
      </c>
      <c r="P28" s="52">
        <f t="shared" si="3"/>
        <v>14600.025000000001</v>
      </c>
      <c r="Q28" s="52">
        <f t="shared" si="4"/>
        <v>7300.0125000000007</v>
      </c>
      <c r="R28" s="42"/>
      <c r="S28" s="42"/>
      <c r="T28" s="42"/>
      <c r="U28" s="42"/>
      <c r="V28" s="42">
        <v>2654</v>
      </c>
      <c r="W28" s="42"/>
      <c r="X28" s="42">
        <v>27683</v>
      </c>
      <c r="Y28" s="42"/>
      <c r="Z28" s="42"/>
      <c r="AA28" s="52">
        <v>21900</v>
      </c>
      <c r="AB28" s="52">
        <f t="shared" si="5"/>
        <v>49583</v>
      </c>
      <c r="AC28" s="52">
        <f t="shared" si="6"/>
        <v>110637.1375</v>
      </c>
    </row>
    <row r="29" spans="2:29">
      <c r="B29" s="42">
        <v>12</v>
      </c>
      <c r="C29" s="49" t="s">
        <v>88</v>
      </c>
      <c r="D29" s="51">
        <v>7</v>
      </c>
      <c r="E29" s="61">
        <v>4.2699999999999996</v>
      </c>
      <c r="F29" s="42">
        <v>17697</v>
      </c>
      <c r="G29" s="42">
        <f t="shared" si="0"/>
        <v>75566.189999999988</v>
      </c>
      <c r="H29" s="42">
        <v>1</v>
      </c>
      <c r="I29" s="42">
        <f>G29/24*H29</f>
        <v>3148.5912499999995</v>
      </c>
      <c r="J29" s="18">
        <v>12</v>
      </c>
      <c r="K29" s="35">
        <v>24</v>
      </c>
      <c r="L29" s="43"/>
      <c r="M29" s="52">
        <f t="shared" si="7"/>
        <v>50377.459999999992</v>
      </c>
      <c r="N29" s="52">
        <f t="shared" si="1"/>
        <v>100754.91999999998</v>
      </c>
      <c r="O29" s="52">
        <f t="shared" si="2"/>
        <v>0</v>
      </c>
      <c r="P29" s="52">
        <f t="shared" si="3"/>
        <v>38570.242812499993</v>
      </c>
      <c r="Q29" s="52">
        <f t="shared" si="4"/>
        <v>19285.121406249997</v>
      </c>
      <c r="R29" s="42">
        <v>1598</v>
      </c>
      <c r="S29" s="42">
        <v>2949</v>
      </c>
      <c r="T29" s="42"/>
      <c r="U29" s="42"/>
      <c r="V29" s="42"/>
      <c r="W29" s="42"/>
      <c r="X29" s="42">
        <v>0</v>
      </c>
      <c r="Y29" s="42">
        <v>0</v>
      </c>
      <c r="Z29" s="42">
        <v>0</v>
      </c>
      <c r="AA29" s="52">
        <v>56675</v>
      </c>
      <c r="AB29" s="52">
        <f t="shared" si="5"/>
        <v>56675</v>
      </c>
      <c r="AC29" s="52">
        <f t="shared" si="6"/>
        <v>216683.33546874995</v>
      </c>
    </row>
    <row r="30" spans="2:29">
      <c r="B30" s="42">
        <v>13</v>
      </c>
      <c r="C30" s="49" t="s">
        <v>86</v>
      </c>
      <c r="D30" s="62">
        <v>27</v>
      </c>
      <c r="E30" s="63">
        <v>5.2</v>
      </c>
      <c r="F30" s="42">
        <v>17697</v>
      </c>
      <c r="G30" s="42">
        <f t="shared" si="0"/>
        <v>92024.400000000009</v>
      </c>
      <c r="H30" s="42">
        <v>2</v>
      </c>
      <c r="I30" s="42">
        <f>G30/24*H30</f>
        <v>7668.7000000000007</v>
      </c>
      <c r="J30" s="18">
        <v>17</v>
      </c>
      <c r="K30" s="35"/>
      <c r="L30" s="43"/>
      <c r="M30" s="52">
        <f t="shared" si="7"/>
        <v>86911.933333333349</v>
      </c>
      <c r="N30" s="52">
        <f t="shared" si="1"/>
        <v>0</v>
      </c>
      <c r="O30" s="52">
        <f t="shared" si="2"/>
        <v>0</v>
      </c>
      <c r="P30" s="52">
        <f t="shared" si="3"/>
        <v>23645.158333333336</v>
      </c>
      <c r="Q30" s="52">
        <f t="shared" si="4"/>
        <v>11822.57916666667</v>
      </c>
      <c r="R30" s="42">
        <v>1573</v>
      </c>
      <c r="S30" s="42"/>
      <c r="T30" s="42"/>
      <c r="U30" s="42">
        <v>2212</v>
      </c>
      <c r="V30" s="42"/>
      <c r="W30" s="42"/>
      <c r="X30" s="42">
        <v>37444</v>
      </c>
      <c r="Y30" s="42"/>
      <c r="Z30" s="42"/>
      <c r="AA30" s="52">
        <v>32592</v>
      </c>
      <c r="AB30" s="52">
        <f t="shared" si="5"/>
        <v>70036</v>
      </c>
      <c r="AC30" s="52">
        <f t="shared" si="6"/>
        <v>171277.37083333335</v>
      </c>
    </row>
    <row r="31" spans="2:29">
      <c r="B31" s="42">
        <v>14</v>
      </c>
      <c r="C31" s="49" t="s">
        <v>86</v>
      </c>
      <c r="D31" s="57">
        <v>23.1</v>
      </c>
      <c r="E31" s="58">
        <v>5.12</v>
      </c>
      <c r="F31" s="42">
        <v>17697</v>
      </c>
      <c r="G31" s="42">
        <f t="shared" si="0"/>
        <v>90608.639999999999</v>
      </c>
      <c r="I31" s="42"/>
      <c r="J31" s="18">
        <v>18</v>
      </c>
      <c r="K31" s="35"/>
      <c r="L31" s="64"/>
      <c r="M31" s="52">
        <f t="shared" si="7"/>
        <v>90608.639999999999</v>
      </c>
      <c r="N31" s="52">
        <f t="shared" si="1"/>
        <v>0</v>
      </c>
      <c r="O31" s="52">
        <f t="shared" si="2"/>
        <v>0</v>
      </c>
      <c r="P31" s="52">
        <f t="shared" si="3"/>
        <v>22652.16</v>
      </c>
      <c r="Q31" s="52">
        <f t="shared" si="4"/>
        <v>11326.080000000002</v>
      </c>
      <c r="R31" s="42">
        <v>1179</v>
      </c>
      <c r="S31" s="42"/>
      <c r="T31" s="42"/>
      <c r="U31" s="42">
        <v>2212</v>
      </c>
      <c r="V31" s="42"/>
      <c r="W31" s="42"/>
      <c r="X31" s="42">
        <v>39641</v>
      </c>
      <c r="Y31" s="42"/>
      <c r="Z31" s="42"/>
      <c r="AA31" s="52">
        <v>33978</v>
      </c>
      <c r="AB31" s="52">
        <f t="shared" si="5"/>
        <v>73619</v>
      </c>
      <c r="AC31" s="52">
        <f t="shared" si="6"/>
        <v>167618.88</v>
      </c>
    </row>
    <row r="32" spans="2:29">
      <c r="B32" s="42">
        <v>15</v>
      </c>
      <c r="C32" s="49" t="s">
        <v>86</v>
      </c>
      <c r="D32" s="57">
        <v>15</v>
      </c>
      <c r="E32" s="58">
        <v>4.95</v>
      </c>
      <c r="F32" s="42">
        <v>17697</v>
      </c>
      <c r="G32" s="42">
        <f t="shared" si="0"/>
        <v>87600.150000000009</v>
      </c>
      <c r="I32" s="42"/>
      <c r="J32" s="18">
        <v>18</v>
      </c>
      <c r="K32" s="35"/>
      <c r="L32" s="43"/>
      <c r="M32" s="52">
        <f t="shared" si="7"/>
        <v>87600.150000000009</v>
      </c>
      <c r="N32" s="52">
        <f t="shared" si="1"/>
        <v>0</v>
      </c>
      <c r="O32" s="52">
        <f t="shared" si="2"/>
        <v>0</v>
      </c>
      <c r="P32" s="52">
        <f t="shared" si="3"/>
        <v>21900.037500000002</v>
      </c>
      <c r="Q32" s="52">
        <f t="shared" si="4"/>
        <v>10950.018750000003</v>
      </c>
      <c r="R32" s="42">
        <v>1179</v>
      </c>
      <c r="S32" s="42"/>
      <c r="T32" s="42"/>
      <c r="U32" s="42">
        <v>2212</v>
      </c>
      <c r="V32" s="42"/>
      <c r="W32" s="42"/>
      <c r="X32" s="42">
        <v>38325</v>
      </c>
      <c r="Y32" s="42"/>
      <c r="Z32" s="42"/>
      <c r="AA32" s="52">
        <v>32850</v>
      </c>
      <c r="AB32" s="52">
        <f t="shared" si="5"/>
        <v>71175</v>
      </c>
      <c r="AC32" s="52">
        <f t="shared" si="6"/>
        <v>162166.20625000002</v>
      </c>
    </row>
    <row r="33" spans="2:32">
      <c r="B33" s="42">
        <v>16</v>
      </c>
      <c r="C33" s="49" t="s">
        <v>87</v>
      </c>
      <c r="D33" s="57">
        <v>12</v>
      </c>
      <c r="E33" s="58">
        <v>4.8099999999999996</v>
      </c>
      <c r="F33" s="42">
        <v>17697</v>
      </c>
      <c r="G33" s="42">
        <f t="shared" si="0"/>
        <v>85122.569999999992</v>
      </c>
      <c r="H33" s="42"/>
      <c r="I33" s="42">
        <f t="shared" ref="I33:I47" si="8">G33/18*H33</f>
        <v>0</v>
      </c>
      <c r="J33" s="18">
        <v>18</v>
      </c>
      <c r="K33" s="35"/>
      <c r="L33" s="43"/>
      <c r="M33" s="52">
        <f t="shared" si="7"/>
        <v>85122.569999999978</v>
      </c>
      <c r="N33" s="52">
        <f t="shared" si="1"/>
        <v>0</v>
      </c>
      <c r="O33" s="52">
        <f t="shared" si="2"/>
        <v>0</v>
      </c>
      <c r="P33" s="52">
        <f t="shared" si="3"/>
        <v>21280.642499999994</v>
      </c>
      <c r="Q33" s="52">
        <f t="shared" si="4"/>
        <v>10640.321249999997</v>
      </c>
      <c r="R33" s="42">
        <v>1179</v>
      </c>
      <c r="S33" s="42"/>
      <c r="T33" s="42"/>
      <c r="U33" s="42">
        <v>2212</v>
      </c>
      <c r="V33" s="42"/>
      <c r="W33" s="42"/>
      <c r="X33" s="42"/>
      <c r="Y33" s="42">
        <v>31925</v>
      </c>
      <c r="Z33" s="42"/>
      <c r="AA33" s="52">
        <v>31921</v>
      </c>
      <c r="AB33" s="52">
        <f t="shared" si="5"/>
        <v>63846</v>
      </c>
      <c r="AC33" s="52">
        <f t="shared" si="6"/>
        <v>152359.53374999997</v>
      </c>
    </row>
    <row r="34" spans="2:32">
      <c r="B34" s="42">
        <v>17</v>
      </c>
      <c r="C34" s="49" t="s">
        <v>87</v>
      </c>
      <c r="D34" s="51">
        <v>9.4</v>
      </c>
      <c r="E34" s="61">
        <v>4.74</v>
      </c>
      <c r="F34" s="42">
        <v>17697</v>
      </c>
      <c r="G34" s="42">
        <f t="shared" si="0"/>
        <v>83883.78</v>
      </c>
      <c r="H34" s="42"/>
      <c r="I34" s="42">
        <f t="shared" si="8"/>
        <v>0</v>
      </c>
      <c r="J34" s="18"/>
      <c r="K34" s="35">
        <v>18</v>
      </c>
      <c r="L34" s="43"/>
      <c r="M34" s="52">
        <f t="shared" si="7"/>
        <v>0</v>
      </c>
      <c r="N34" s="52">
        <f t="shared" si="1"/>
        <v>83883.78</v>
      </c>
      <c r="O34" s="52">
        <f t="shared" si="2"/>
        <v>0</v>
      </c>
      <c r="P34" s="52">
        <f t="shared" si="3"/>
        <v>20970.945</v>
      </c>
      <c r="Q34" s="52">
        <f t="shared" si="4"/>
        <v>10485.472500000002</v>
      </c>
      <c r="R34" s="42"/>
      <c r="S34" s="42">
        <v>1770</v>
      </c>
      <c r="T34" s="42"/>
      <c r="U34" s="42"/>
      <c r="V34" s="42">
        <v>2654</v>
      </c>
      <c r="W34" s="42"/>
      <c r="X34" s="42">
        <v>0</v>
      </c>
      <c r="Y34" s="42"/>
      <c r="Z34" s="42"/>
      <c r="AA34" s="52">
        <v>31458</v>
      </c>
      <c r="AB34" s="52">
        <f t="shared" si="5"/>
        <v>31458</v>
      </c>
      <c r="AC34" s="52">
        <f t="shared" si="6"/>
        <v>119764.19750000001</v>
      </c>
    </row>
    <row r="35" spans="2:32">
      <c r="B35" s="42">
        <v>18</v>
      </c>
      <c r="C35" s="49" t="s">
        <v>88</v>
      </c>
      <c r="D35" s="57">
        <v>22</v>
      </c>
      <c r="E35" s="58">
        <v>4.67</v>
      </c>
      <c r="F35" s="42">
        <v>17697</v>
      </c>
      <c r="G35" s="42">
        <f t="shared" si="0"/>
        <v>82644.990000000005</v>
      </c>
      <c r="H35" s="42"/>
      <c r="I35" s="42">
        <f t="shared" si="8"/>
        <v>0</v>
      </c>
      <c r="J35" s="18">
        <v>4</v>
      </c>
      <c r="K35" s="35">
        <v>5</v>
      </c>
      <c r="L35" s="43"/>
      <c r="M35" s="52">
        <f t="shared" si="7"/>
        <v>18365.553333333333</v>
      </c>
      <c r="N35" s="52">
        <f t="shared" si="1"/>
        <v>22956.941666666666</v>
      </c>
      <c r="O35" s="52">
        <f t="shared" si="2"/>
        <v>0</v>
      </c>
      <c r="P35" s="52">
        <f t="shared" si="3"/>
        <v>10330.623749999999</v>
      </c>
      <c r="Q35" s="52">
        <f t="shared" si="4"/>
        <v>5165.3118749999994</v>
      </c>
      <c r="R35" s="42"/>
      <c r="S35" s="42"/>
      <c r="T35" s="42"/>
      <c r="U35" s="42"/>
      <c r="V35" s="42">
        <v>2654</v>
      </c>
      <c r="W35" s="42"/>
      <c r="X35" s="42"/>
      <c r="Y35" s="42"/>
      <c r="Z35" s="42"/>
      <c r="AA35" s="52">
        <v>15496</v>
      </c>
      <c r="AB35" s="52">
        <f t="shared" si="5"/>
        <v>15496</v>
      </c>
      <c r="AC35" s="52">
        <f t="shared" si="6"/>
        <v>59472.430624999994</v>
      </c>
    </row>
    <row r="36" spans="2:32">
      <c r="B36" s="42">
        <v>19</v>
      </c>
      <c r="C36" s="49" t="s">
        <v>88</v>
      </c>
      <c r="D36" s="57">
        <v>42</v>
      </c>
      <c r="E36" s="58">
        <v>4.7300000000000004</v>
      </c>
      <c r="F36" s="42">
        <v>17697</v>
      </c>
      <c r="G36" s="42">
        <f t="shared" si="0"/>
        <v>83706.810000000012</v>
      </c>
      <c r="H36" s="42"/>
      <c r="I36" s="42">
        <f t="shared" si="8"/>
        <v>0</v>
      </c>
      <c r="J36" s="18">
        <v>4</v>
      </c>
      <c r="K36" s="35">
        <v>16</v>
      </c>
      <c r="L36" s="43"/>
      <c r="M36" s="52">
        <f t="shared" si="7"/>
        <v>18601.513333333336</v>
      </c>
      <c r="N36" s="52">
        <f t="shared" si="1"/>
        <v>74406.053333333344</v>
      </c>
      <c r="O36" s="52">
        <f t="shared" si="2"/>
        <v>0</v>
      </c>
      <c r="P36" s="52">
        <f t="shared" si="3"/>
        <v>23251.89166666667</v>
      </c>
      <c r="Q36" s="52">
        <f t="shared" si="4"/>
        <v>11625.945833333335</v>
      </c>
      <c r="R36" s="42">
        <v>492</v>
      </c>
      <c r="S36" s="42">
        <v>1966</v>
      </c>
      <c r="T36" s="42"/>
      <c r="U36" s="42"/>
      <c r="V36" s="42"/>
      <c r="W36" s="42"/>
      <c r="X36" s="42"/>
      <c r="Y36" s="42"/>
      <c r="Z36" s="42"/>
      <c r="AA36" s="52">
        <v>34878</v>
      </c>
      <c r="AB36" s="52">
        <f t="shared" si="5"/>
        <v>34878</v>
      </c>
      <c r="AC36" s="52">
        <f t="shared" si="6"/>
        <v>130343.40416666669</v>
      </c>
    </row>
    <row r="37" spans="2:32">
      <c r="B37" s="42">
        <v>20</v>
      </c>
      <c r="C37" s="49" t="s">
        <v>87</v>
      </c>
      <c r="D37" s="57">
        <v>7</v>
      </c>
      <c r="E37" s="58">
        <v>4.74</v>
      </c>
      <c r="F37" s="42">
        <v>17697</v>
      </c>
      <c r="G37" s="42">
        <f t="shared" si="0"/>
        <v>83883.78</v>
      </c>
      <c r="H37" s="42"/>
      <c r="I37" s="42">
        <f t="shared" si="8"/>
        <v>0</v>
      </c>
      <c r="J37" s="18">
        <v>2</v>
      </c>
      <c r="K37" s="35">
        <v>3</v>
      </c>
      <c r="L37" s="43"/>
      <c r="M37" s="52">
        <f t="shared" si="7"/>
        <v>9320.42</v>
      </c>
      <c r="N37" s="52">
        <f t="shared" si="1"/>
        <v>13980.630000000001</v>
      </c>
      <c r="O37" s="52">
        <f t="shared" si="2"/>
        <v>0</v>
      </c>
      <c r="P37" s="52">
        <f t="shared" si="3"/>
        <v>5825.2625000000007</v>
      </c>
      <c r="Q37" s="52">
        <f t="shared" si="4"/>
        <v>2912.6312500000004</v>
      </c>
      <c r="R37" s="42"/>
      <c r="S37" s="42"/>
      <c r="T37" s="42"/>
      <c r="U37" s="42"/>
      <c r="V37" s="42"/>
      <c r="W37" s="42"/>
      <c r="X37" s="42"/>
      <c r="Y37" s="42">
        <v>8738</v>
      </c>
      <c r="Z37" s="42"/>
      <c r="AA37" s="52">
        <v>8738</v>
      </c>
      <c r="AB37" s="52">
        <f t="shared" si="5"/>
        <v>17476</v>
      </c>
      <c r="AC37" s="52">
        <f t="shared" si="6"/>
        <v>40776.943750000006</v>
      </c>
    </row>
    <row r="38" spans="2:32">
      <c r="B38" s="42">
        <v>21</v>
      </c>
      <c r="C38" s="49" t="s">
        <v>88</v>
      </c>
      <c r="D38" s="65">
        <v>29</v>
      </c>
      <c r="E38" s="66">
        <v>4.7300000000000004</v>
      </c>
      <c r="F38" s="42">
        <v>17697</v>
      </c>
      <c r="G38" s="42">
        <f t="shared" si="0"/>
        <v>83706.810000000012</v>
      </c>
      <c r="H38" s="42"/>
      <c r="I38" s="42">
        <f t="shared" si="8"/>
        <v>0</v>
      </c>
      <c r="J38" s="18"/>
      <c r="K38" s="35">
        <v>4</v>
      </c>
      <c r="L38" s="43"/>
      <c r="M38" s="52">
        <f t="shared" si="7"/>
        <v>0</v>
      </c>
      <c r="N38" s="52">
        <f t="shared" si="1"/>
        <v>18601.513333333336</v>
      </c>
      <c r="O38" s="52">
        <f t="shared" si="2"/>
        <v>0</v>
      </c>
      <c r="P38" s="52">
        <f t="shared" si="3"/>
        <v>4650.378333333334</v>
      </c>
      <c r="Q38" s="52">
        <f t="shared" si="4"/>
        <v>2325.189166666667</v>
      </c>
      <c r="R38" s="42"/>
      <c r="S38" s="42"/>
      <c r="T38" s="42"/>
      <c r="U38" s="42"/>
      <c r="V38" s="42"/>
      <c r="W38" s="42"/>
      <c r="X38" s="42"/>
      <c r="Y38" s="42"/>
      <c r="Z38" s="42"/>
      <c r="AA38" s="52">
        <v>6976</v>
      </c>
      <c r="AB38" s="52">
        <f t="shared" si="5"/>
        <v>6976</v>
      </c>
      <c r="AC38" s="52">
        <f t="shared" si="6"/>
        <v>25577.080833333337</v>
      </c>
    </row>
    <row r="39" spans="2:32">
      <c r="B39" s="42">
        <v>22</v>
      </c>
      <c r="C39" s="49" t="s">
        <v>89</v>
      </c>
      <c r="D39" s="59">
        <v>31</v>
      </c>
      <c r="E39" s="60">
        <v>4.3899999999999997</v>
      </c>
      <c r="F39" s="42">
        <v>17697</v>
      </c>
      <c r="G39" s="42">
        <f t="shared" si="0"/>
        <v>77689.829999999987</v>
      </c>
      <c r="H39" s="42"/>
      <c r="I39" s="42">
        <f t="shared" si="8"/>
        <v>0</v>
      </c>
      <c r="J39" s="18">
        <v>24</v>
      </c>
      <c r="K39" s="35">
        <v>0</v>
      </c>
      <c r="L39" s="43"/>
      <c r="M39" s="52">
        <f t="shared" si="7"/>
        <v>103586.43999999997</v>
      </c>
      <c r="N39" s="52">
        <f t="shared" si="1"/>
        <v>0</v>
      </c>
      <c r="O39" s="52">
        <f t="shared" si="2"/>
        <v>0</v>
      </c>
      <c r="P39" s="52">
        <f t="shared" si="3"/>
        <v>25896.609999999993</v>
      </c>
      <c r="Q39" s="52">
        <f t="shared" si="4"/>
        <v>12948.304999999997</v>
      </c>
      <c r="R39" s="42">
        <v>2065</v>
      </c>
      <c r="S39" s="42"/>
      <c r="T39" s="42"/>
      <c r="U39" s="42">
        <v>2212</v>
      </c>
      <c r="V39" s="42"/>
      <c r="W39" s="42"/>
      <c r="X39" s="42"/>
      <c r="Y39" s="42"/>
      <c r="Z39" s="42"/>
      <c r="AA39" s="52">
        <v>38845</v>
      </c>
      <c r="AB39" s="52">
        <f t="shared" si="5"/>
        <v>38845</v>
      </c>
      <c r="AC39" s="52">
        <f t="shared" si="6"/>
        <v>146708.35499999998</v>
      </c>
    </row>
    <row r="40" spans="2:32">
      <c r="B40" s="42">
        <v>23</v>
      </c>
      <c r="C40" s="49" t="s">
        <v>87</v>
      </c>
      <c r="D40" s="65">
        <v>6.8</v>
      </c>
      <c r="E40" s="66">
        <v>4.66</v>
      </c>
      <c r="F40" s="42">
        <v>17697</v>
      </c>
      <c r="G40" s="42">
        <f t="shared" si="0"/>
        <v>82468.02</v>
      </c>
      <c r="H40" s="42"/>
      <c r="I40" s="42">
        <f t="shared" si="8"/>
        <v>0</v>
      </c>
      <c r="J40" s="67"/>
      <c r="K40" s="67">
        <v>10</v>
      </c>
      <c r="L40" s="43"/>
      <c r="M40" s="52">
        <f t="shared" si="7"/>
        <v>0</v>
      </c>
      <c r="N40" s="52">
        <f t="shared" si="1"/>
        <v>45815.566666666673</v>
      </c>
      <c r="O40" s="52">
        <f t="shared" si="2"/>
        <v>0</v>
      </c>
      <c r="P40" s="52">
        <f t="shared" si="3"/>
        <v>11453.891666666668</v>
      </c>
      <c r="Q40" s="52">
        <f t="shared" si="4"/>
        <v>5726.945833333335</v>
      </c>
      <c r="R40" s="42"/>
      <c r="S40" s="42">
        <v>983</v>
      </c>
      <c r="T40" s="42"/>
      <c r="U40" s="42"/>
      <c r="V40" s="42">
        <v>2654</v>
      </c>
      <c r="W40" s="42"/>
      <c r="X40" s="42"/>
      <c r="Y40" s="42">
        <v>17181</v>
      </c>
      <c r="Z40" s="42"/>
      <c r="AA40" s="52">
        <v>17181</v>
      </c>
      <c r="AB40" s="52">
        <f t="shared" si="5"/>
        <v>34362</v>
      </c>
      <c r="AC40" s="52">
        <f t="shared" si="6"/>
        <v>83814.404166666674</v>
      </c>
    </row>
    <row r="41" spans="2:32">
      <c r="B41" s="42">
        <v>24</v>
      </c>
      <c r="C41" s="49" t="s">
        <v>90</v>
      </c>
      <c r="D41" s="68">
        <v>14.8</v>
      </c>
      <c r="E41" s="69">
        <v>4.09</v>
      </c>
      <c r="F41" s="42">
        <v>17697</v>
      </c>
      <c r="G41" s="42">
        <f t="shared" si="0"/>
        <v>72380.73</v>
      </c>
      <c r="H41" s="42"/>
      <c r="I41" s="42">
        <f t="shared" si="8"/>
        <v>0</v>
      </c>
      <c r="J41" s="70">
        <v>12</v>
      </c>
      <c r="K41" s="70">
        <v>9</v>
      </c>
      <c r="L41" s="43"/>
      <c r="M41" s="52">
        <f>G41/18*J41</f>
        <v>48253.82</v>
      </c>
      <c r="N41" s="52">
        <f>G41/18*K41</f>
        <v>36190.364999999998</v>
      </c>
      <c r="O41" s="52">
        <f>G41/18*L41</f>
        <v>0</v>
      </c>
      <c r="P41" s="52">
        <f t="shared" si="3"/>
        <v>21111.046249999999</v>
      </c>
      <c r="Q41" s="52">
        <f t="shared" si="4"/>
        <v>10555.523125</v>
      </c>
      <c r="R41" s="42"/>
      <c r="S41" s="42"/>
      <c r="T41" s="42"/>
      <c r="U41" s="42"/>
      <c r="V41" s="42"/>
      <c r="W41" s="42"/>
      <c r="X41" s="42"/>
      <c r="Y41" s="42"/>
      <c r="Z41" s="42"/>
      <c r="AA41" s="52">
        <v>31667</v>
      </c>
      <c r="AB41" s="52">
        <f t="shared" si="5"/>
        <v>31667</v>
      </c>
      <c r="AC41" s="52">
        <f t="shared" si="6"/>
        <v>116110.75437499999</v>
      </c>
    </row>
    <row r="42" spans="2:32">
      <c r="B42" s="42">
        <v>25</v>
      </c>
      <c r="C42" s="49" t="s">
        <v>87</v>
      </c>
      <c r="D42" s="59">
        <v>7</v>
      </c>
      <c r="E42" s="60">
        <v>4.74</v>
      </c>
      <c r="F42" s="42">
        <v>17697</v>
      </c>
      <c r="G42" s="42">
        <f t="shared" si="0"/>
        <v>83883.78</v>
      </c>
      <c r="H42" s="42">
        <v>3</v>
      </c>
      <c r="I42" s="42">
        <f>G44/24*H42</f>
        <v>9202.44</v>
      </c>
      <c r="J42" s="70">
        <v>6</v>
      </c>
      <c r="K42" s="70">
        <v>15</v>
      </c>
      <c r="L42" s="43"/>
      <c r="M42" s="52">
        <f t="shared" ref="M42:M47" si="9">G42/18*J42</f>
        <v>27961.260000000002</v>
      </c>
      <c r="N42" s="52">
        <f t="shared" ref="N42:N47" si="10">G42/18*K42</f>
        <v>69903.149999999994</v>
      </c>
      <c r="O42" s="52">
        <f t="shared" ref="O42:O47" si="11">G42/18*L42</f>
        <v>0</v>
      </c>
      <c r="P42" s="52">
        <f t="shared" si="3"/>
        <v>26766.712500000001</v>
      </c>
      <c r="Q42" s="52">
        <f t="shared" si="4"/>
        <v>13383.356250000001</v>
      </c>
      <c r="R42" s="42"/>
      <c r="S42" s="42"/>
      <c r="T42" s="42"/>
      <c r="U42" s="42"/>
      <c r="V42" s="42"/>
      <c r="W42" s="42"/>
      <c r="X42" s="42"/>
      <c r="Y42" s="42"/>
      <c r="Z42" s="42"/>
      <c r="AA42" s="52">
        <v>36699</v>
      </c>
      <c r="AB42" s="52">
        <f t="shared" si="5"/>
        <v>36699</v>
      </c>
      <c r="AC42" s="52">
        <f t="shared" si="6"/>
        <v>147216.91875000001</v>
      </c>
    </row>
    <row r="43" spans="2:32">
      <c r="B43" s="42">
        <v>26</v>
      </c>
      <c r="C43" s="49" t="s">
        <v>90</v>
      </c>
      <c r="D43" s="51">
        <v>9.3000000000000007</v>
      </c>
      <c r="E43" s="61">
        <v>3.97</v>
      </c>
      <c r="F43" s="42">
        <v>17697</v>
      </c>
      <c r="G43" s="42">
        <f t="shared" si="0"/>
        <v>70257.09</v>
      </c>
      <c r="H43" s="42"/>
      <c r="I43" s="42">
        <f t="shared" si="8"/>
        <v>0</v>
      </c>
      <c r="J43" s="71">
        <v>3</v>
      </c>
      <c r="K43" s="70">
        <v>3</v>
      </c>
      <c r="L43" s="43"/>
      <c r="M43" s="52">
        <f t="shared" si="9"/>
        <v>11709.514999999999</v>
      </c>
      <c r="N43" s="52">
        <f t="shared" si="10"/>
        <v>11709.514999999999</v>
      </c>
      <c r="O43" s="52">
        <f t="shared" si="11"/>
        <v>0</v>
      </c>
      <c r="P43" s="52">
        <f t="shared" si="3"/>
        <v>5854.7574999999997</v>
      </c>
      <c r="Q43" s="52">
        <f t="shared" si="4"/>
        <v>2927.3787499999999</v>
      </c>
      <c r="R43" s="42"/>
      <c r="S43" s="42"/>
      <c r="T43" s="42"/>
      <c r="U43" s="42"/>
      <c r="V43" s="42">
        <v>2654</v>
      </c>
      <c r="W43" s="42"/>
      <c r="X43" s="42"/>
      <c r="Y43" s="42"/>
      <c r="Z43" s="42"/>
      <c r="AA43" s="52">
        <v>8782</v>
      </c>
      <c r="AB43" s="52">
        <f t="shared" si="5"/>
        <v>8782</v>
      </c>
      <c r="AC43" s="52">
        <f t="shared" si="6"/>
        <v>34855.166249999995</v>
      </c>
    </row>
    <row r="44" spans="2:32">
      <c r="B44" s="42">
        <v>27</v>
      </c>
      <c r="C44" s="49" t="s">
        <v>90</v>
      </c>
      <c r="D44" s="62">
        <v>16</v>
      </c>
      <c r="E44" s="60">
        <v>4.16</v>
      </c>
      <c r="F44" s="42">
        <v>17697</v>
      </c>
      <c r="G44" s="42">
        <f t="shared" si="0"/>
        <v>73619.520000000004</v>
      </c>
      <c r="H44" s="42">
        <v>24</v>
      </c>
      <c r="I44" s="42">
        <f>G46/24*H44</f>
        <v>75566.189999999988</v>
      </c>
      <c r="J44" s="72"/>
      <c r="K44" s="72"/>
      <c r="L44" s="43"/>
      <c r="M44" s="52">
        <f t="shared" si="9"/>
        <v>0</v>
      </c>
      <c r="N44" s="52">
        <f t="shared" si="10"/>
        <v>0</v>
      </c>
      <c r="O44" s="52">
        <f t="shared" si="11"/>
        <v>0</v>
      </c>
      <c r="P44" s="52">
        <f t="shared" si="3"/>
        <v>18891.547499999997</v>
      </c>
      <c r="Q44" s="52">
        <f t="shared" si="4"/>
        <v>9445.7737499999985</v>
      </c>
      <c r="R44" s="42"/>
      <c r="S44" s="42"/>
      <c r="T44" s="42"/>
      <c r="U44" s="42"/>
      <c r="V44" s="42"/>
      <c r="W44" s="42"/>
      <c r="X44" s="42"/>
      <c r="Y44" s="42"/>
      <c r="Z44" s="42"/>
      <c r="AA44" s="52">
        <v>0</v>
      </c>
      <c r="AB44" s="52">
        <f t="shared" si="5"/>
        <v>0</v>
      </c>
      <c r="AC44" s="52">
        <f t="shared" si="6"/>
        <v>103903.51124999998</v>
      </c>
    </row>
    <row r="45" spans="2:32">
      <c r="B45" s="42">
        <v>28</v>
      </c>
      <c r="C45" s="73" t="s">
        <v>91</v>
      </c>
      <c r="D45" s="74">
        <v>3</v>
      </c>
      <c r="E45" s="75">
        <v>3.45</v>
      </c>
      <c r="F45" s="42">
        <v>17697</v>
      </c>
      <c r="G45" s="42">
        <f t="shared" si="0"/>
        <v>61054.65</v>
      </c>
      <c r="H45" s="42"/>
      <c r="I45" s="42">
        <f t="shared" si="8"/>
        <v>0</v>
      </c>
      <c r="J45" s="76">
        <v>8</v>
      </c>
      <c r="K45" s="76">
        <v>11</v>
      </c>
      <c r="L45" s="43"/>
      <c r="M45" s="52">
        <f t="shared" si="9"/>
        <v>27135.4</v>
      </c>
      <c r="N45" s="52">
        <f t="shared" si="10"/>
        <v>37311.175000000003</v>
      </c>
      <c r="O45" s="52">
        <f t="shared" si="11"/>
        <v>0</v>
      </c>
      <c r="P45" s="52">
        <f t="shared" si="3"/>
        <v>16111.643750000001</v>
      </c>
      <c r="Q45" s="52">
        <f t="shared" si="4"/>
        <v>8055.8218750000005</v>
      </c>
      <c r="R45" s="42">
        <v>296</v>
      </c>
      <c r="S45" s="42"/>
      <c r="T45" s="42"/>
      <c r="U45" s="42">
        <v>2212</v>
      </c>
      <c r="V45" s="42"/>
      <c r="W45" s="42"/>
      <c r="X45" s="42"/>
      <c r="Y45" s="42"/>
      <c r="Z45" s="42"/>
      <c r="AA45" s="52">
        <v>24167</v>
      </c>
      <c r="AB45" s="52">
        <f t="shared" si="5"/>
        <v>24167</v>
      </c>
      <c r="AC45" s="52">
        <f t="shared" si="6"/>
        <v>91122.040625000009</v>
      </c>
    </row>
    <row r="46" spans="2:32">
      <c r="B46" s="42">
        <v>29</v>
      </c>
      <c r="C46" s="49" t="s">
        <v>88</v>
      </c>
      <c r="D46" s="65">
        <v>6.8</v>
      </c>
      <c r="E46" s="66">
        <v>4.2699999999999996</v>
      </c>
      <c r="F46" s="42">
        <v>17697</v>
      </c>
      <c r="G46" s="42">
        <f t="shared" si="0"/>
        <v>75566.189999999988</v>
      </c>
      <c r="J46" s="61">
        <v>3</v>
      </c>
      <c r="K46" s="61">
        <v>12</v>
      </c>
      <c r="L46" s="43"/>
      <c r="M46" s="52">
        <f t="shared" si="9"/>
        <v>12594.364999999998</v>
      </c>
      <c r="N46" s="52">
        <f t="shared" si="10"/>
        <v>50377.459999999992</v>
      </c>
      <c r="O46" s="52">
        <f t="shared" si="11"/>
        <v>0</v>
      </c>
      <c r="P46" s="52">
        <f t="shared" si="3"/>
        <v>15742.956249999997</v>
      </c>
      <c r="Q46" s="52">
        <f t="shared" si="4"/>
        <v>7871.4781249999987</v>
      </c>
      <c r="R46" s="42"/>
      <c r="S46" s="42"/>
      <c r="T46" s="42"/>
      <c r="U46" s="42"/>
      <c r="V46" s="42"/>
      <c r="W46" s="42"/>
      <c r="X46" s="42"/>
      <c r="Y46" s="42"/>
      <c r="Z46" s="42"/>
      <c r="AA46" s="52">
        <f>'[1]Акжаркынская СШ '!X34</f>
        <v>0</v>
      </c>
      <c r="AB46" s="52">
        <f t="shared" si="5"/>
        <v>0</v>
      </c>
      <c r="AC46" s="52">
        <f t="shared" si="6"/>
        <v>86586.259374999994</v>
      </c>
    </row>
    <row r="47" spans="2:32" ht="15.75">
      <c r="B47" s="42">
        <v>30</v>
      </c>
      <c r="C47" s="49" t="s">
        <v>88</v>
      </c>
      <c r="D47" s="55">
        <v>14.1</v>
      </c>
      <c r="E47" s="56">
        <v>4.49</v>
      </c>
      <c r="F47" s="42">
        <v>17697</v>
      </c>
      <c r="G47" s="42">
        <f t="shared" si="0"/>
        <v>79459.53</v>
      </c>
      <c r="H47" s="42"/>
      <c r="I47" s="42">
        <f t="shared" si="8"/>
        <v>0</v>
      </c>
      <c r="J47" s="53"/>
      <c r="K47" s="53">
        <v>10</v>
      </c>
      <c r="L47" s="43"/>
      <c r="M47" s="52">
        <f t="shared" si="9"/>
        <v>0</v>
      </c>
      <c r="N47" s="52">
        <f t="shared" si="10"/>
        <v>44144.183333333334</v>
      </c>
      <c r="O47" s="52">
        <f t="shared" si="11"/>
        <v>0</v>
      </c>
      <c r="P47" s="52">
        <f t="shared" si="3"/>
        <v>11036.045833333334</v>
      </c>
      <c r="Q47" s="52">
        <f t="shared" si="4"/>
        <v>5518.0229166666677</v>
      </c>
      <c r="R47" s="42">
        <v>286</v>
      </c>
      <c r="S47" s="42"/>
      <c r="T47" s="42"/>
      <c r="U47" s="42"/>
      <c r="V47" s="42"/>
      <c r="W47" s="42"/>
      <c r="X47" s="42"/>
      <c r="Y47" s="42"/>
      <c r="Z47" s="42"/>
      <c r="AA47" s="52">
        <f>'[1]Акжаркынская СШ '!X35</f>
        <v>0</v>
      </c>
      <c r="AB47" s="52">
        <f t="shared" si="5"/>
        <v>0</v>
      </c>
      <c r="AC47" s="52">
        <f t="shared" si="6"/>
        <v>60984.25208333334</v>
      </c>
    </row>
    <row r="48" spans="2:32">
      <c r="B48" s="77"/>
      <c r="C48" s="77"/>
      <c r="D48" s="77"/>
      <c r="E48" s="77"/>
      <c r="F48" s="77"/>
      <c r="G48" s="77">
        <f t="shared" ref="G48:AC48" si="12">SUM(G18:G47)</f>
        <v>2505364.2899999996</v>
      </c>
      <c r="H48" s="77">
        <f t="shared" si="12"/>
        <v>30</v>
      </c>
      <c r="I48" s="77">
        <f t="shared" si="12"/>
        <v>95585.921249999985</v>
      </c>
      <c r="J48" s="77">
        <f t="shared" si="12"/>
        <v>157</v>
      </c>
      <c r="K48" s="77">
        <f t="shared" si="12"/>
        <v>283</v>
      </c>
      <c r="L48" s="77">
        <f t="shared" si="12"/>
        <v>0</v>
      </c>
      <c r="M48" s="77">
        <f t="shared" si="12"/>
        <v>717082.44</v>
      </c>
      <c r="N48" s="77">
        <f t="shared" si="12"/>
        <v>1316745.2849999999</v>
      </c>
      <c r="O48" s="42">
        <f t="shared" si="12"/>
        <v>0</v>
      </c>
      <c r="P48" s="77">
        <f t="shared" si="12"/>
        <v>532353.41156249994</v>
      </c>
      <c r="Q48" s="77">
        <f t="shared" si="12"/>
        <v>266176.70578125003</v>
      </c>
      <c r="R48" s="77">
        <f t="shared" si="12"/>
        <v>10707</v>
      </c>
      <c r="S48" s="77">
        <f t="shared" si="12"/>
        <v>16715</v>
      </c>
      <c r="T48" s="77">
        <f t="shared" si="12"/>
        <v>0</v>
      </c>
      <c r="U48" s="77">
        <f t="shared" si="12"/>
        <v>13272</v>
      </c>
      <c r="V48" s="77">
        <f t="shared" si="12"/>
        <v>21232</v>
      </c>
      <c r="W48" s="77">
        <f t="shared" si="12"/>
        <v>49302</v>
      </c>
      <c r="X48" s="77">
        <f t="shared" si="12"/>
        <v>253577</v>
      </c>
      <c r="Y48" s="77">
        <f t="shared" si="12"/>
        <v>57844</v>
      </c>
      <c r="Z48" s="77">
        <f t="shared" si="12"/>
        <v>77630</v>
      </c>
      <c r="AA48" s="77">
        <f t="shared" si="12"/>
        <v>720048</v>
      </c>
      <c r="AB48" s="77">
        <f t="shared" si="12"/>
        <v>1080771</v>
      </c>
      <c r="AC48" s="77">
        <f t="shared" si="12"/>
        <v>3428222.7635937501</v>
      </c>
      <c r="AD48" s="40"/>
      <c r="AE48" s="40"/>
      <c r="AF48" s="40"/>
    </row>
    <row r="49" spans="8:12">
      <c r="J49" s="41"/>
      <c r="L49" s="78"/>
    </row>
    <row r="50" spans="8:12">
      <c r="H50" t="s">
        <v>93</v>
      </c>
      <c r="J50" s="41"/>
      <c r="L50" s="78"/>
    </row>
    <row r="51" spans="8:12">
      <c r="J51" s="41"/>
      <c r="L51" s="78"/>
    </row>
    <row r="52" spans="8:12">
      <c r="H52" t="s">
        <v>94</v>
      </c>
      <c r="J52" s="41"/>
      <c r="L52" s="78"/>
    </row>
    <row r="53" spans="8:12">
      <c r="J53" s="41"/>
      <c r="L53" s="78"/>
    </row>
    <row r="54" spans="8:12">
      <c r="J54" s="41"/>
      <c r="L54" s="78"/>
    </row>
  </sheetData>
  <mergeCells count="35">
    <mergeCell ref="R12:T13"/>
    <mergeCell ref="R14:R16"/>
    <mergeCell ref="AA11:AA16"/>
    <mergeCell ref="AB11:AB16"/>
    <mergeCell ref="AC11:AC16"/>
    <mergeCell ref="L12:L16"/>
    <mergeCell ref="M12:M16"/>
    <mergeCell ref="N12:N16"/>
    <mergeCell ref="O12:O16"/>
    <mergeCell ref="Q11:Q16"/>
    <mergeCell ref="R11:T11"/>
    <mergeCell ref="P11:P16"/>
    <mergeCell ref="Z12:Z16"/>
    <mergeCell ref="S14:S16"/>
    <mergeCell ref="T14:T16"/>
    <mergeCell ref="U15:U16"/>
    <mergeCell ref="V15:V16"/>
    <mergeCell ref="Y12:Y16"/>
    <mergeCell ref="U11:V11"/>
    <mergeCell ref="W11:Y11"/>
    <mergeCell ref="U12:V13"/>
    <mergeCell ref="W12:W16"/>
    <mergeCell ref="X12:X16"/>
    <mergeCell ref="G11:G16"/>
    <mergeCell ref="J11:L11"/>
    <mergeCell ref="M11:O11"/>
    <mergeCell ref="H12:H16"/>
    <mergeCell ref="I12:I16"/>
    <mergeCell ref="J12:J16"/>
    <mergeCell ref="K12:K16"/>
    <mergeCell ref="B11:B16"/>
    <mergeCell ref="C11:C16"/>
    <mergeCell ref="D11:D16"/>
    <mergeCell ref="E11:E16"/>
    <mergeCell ref="F11:F16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2019-11-04T11:33:23Z</dcterms:modified>
</cp:coreProperties>
</file>